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16" activeTab="0"/>
  </bookViews>
  <sheets>
    <sheet name="Kosten" sheetId="1" r:id="rId1"/>
    <sheet name="Baten" sheetId="2" r:id="rId2"/>
    <sheet name="Totaal" sheetId="3" r:id="rId3"/>
  </sheets>
  <definedNames>
    <definedName name="_xlfn.AGGREGATE" hidden="1">#NAME?</definedName>
  </definedNames>
  <calcPr fullCalcOnLoad="1"/>
</workbook>
</file>

<file path=xl/comments1.xml><?xml version="1.0" encoding="utf-8"?>
<comments xmlns="http://schemas.openxmlformats.org/spreadsheetml/2006/main">
  <authors>
    <author>Knibbe</author>
    <author>Liddy Geuze</author>
    <author>Hanneke</author>
  </authors>
  <commentList>
    <comment ref="N17" authorId="0">
      <text>
        <r>
          <rPr>
            <sz val="8"/>
            <rFont val="Tahoma"/>
            <family val="2"/>
          </rPr>
          <t xml:space="preserve">We gaan uit van drie slings per lift (één bij de lift, één in de kast, één in de was). We gaan bij plafopndsystemen plus ook uit van verblijfslings. 
</t>
        </r>
      </text>
    </comment>
    <comment ref="H17" authorId="0">
      <text>
        <r>
          <rPr>
            <sz val="8"/>
            <rFont val="Tahoma"/>
            <family val="2"/>
          </rPr>
          <t xml:space="preserve">We gaan uit van drie slings per lift (één bij de lift, één in de kast, één in de was). </t>
        </r>
      </text>
    </comment>
    <comment ref="H18" authorId="0">
      <text>
        <r>
          <rPr>
            <sz val="8"/>
            <rFont val="Tahoma"/>
            <family val="2"/>
          </rPr>
          <t>Het dubbele aantal batterijen is nodig (een in de lift, een aan de lader).</t>
        </r>
      </text>
    </comment>
    <comment ref="O15" authorId="0">
      <text>
        <r>
          <rPr>
            <sz val="8"/>
            <rFont val="Tahoma"/>
            <family val="2"/>
          </rPr>
          <t xml:space="preserve">Het gaat hier alleen om de motorunit en het tiljuk.  </t>
        </r>
      </text>
    </comment>
    <comment ref="O16" authorId="0">
      <text>
        <r>
          <rPr>
            <sz val="8"/>
            <rFont val="Tahoma"/>
            <family val="2"/>
          </rPr>
          <t>Het gaat hier alleen om het frame van de plafondstalift, de kosten van de motorunit zijn al meegenomen bij de passieve plafondliften.</t>
        </r>
      </text>
    </comment>
    <comment ref="G33" authorId="0">
      <text>
        <r>
          <rPr>
            <sz val="8"/>
            <rFont val="Tahoma"/>
            <family val="2"/>
          </rPr>
          <t>De financieringskosten van deze investeringen zijn niet in de berekeningen verwerkt en worden daarom als PM post aangemerkt.</t>
        </r>
      </text>
    </comment>
    <comment ref="J33" authorId="0">
      <text>
        <r>
          <rPr>
            <sz val="8"/>
            <rFont val="Tahoma"/>
            <family val="2"/>
          </rPr>
          <t>De financieringskosten van deze investeringen zijn niet in de berekeningen verwerkt en worden daarom als PM post aangemerkt.</t>
        </r>
      </text>
    </comment>
    <comment ref="P33" authorId="0">
      <text>
        <r>
          <rPr>
            <sz val="8"/>
            <rFont val="Tahoma"/>
            <family val="2"/>
          </rPr>
          <t>De financieringskosten van deze investeringen zijn niet in de berekeningen verwerkt en worden daarom als PM post aangemerkt.</t>
        </r>
      </text>
    </comment>
    <comment ref="N22" authorId="0">
      <text>
        <r>
          <rPr>
            <sz val="8"/>
            <rFont val="Tahoma"/>
            <family val="2"/>
          </rPr>
          <t xml:space="preserve">Bij een optimale mix van passieve plafondliften en sta-plafondliften zijn geen extra vierkante meters nodig. 
</t>
        </r>
      </text>
    </comment>
    <comment ref="H22" authorId="0">
      <text>
        <r>
          <rPr>
            <sz val="8"/>
            <rFont val="Tahoma"/>
            <family val="2"/>
          </rPr>
          <t>Een verrijdbare tilllift vereist per stuk ongeveer 2 m2 extra (Bouwkostennota)</t>
        </r>
      </text>
    </comment>
    <comment ref="I22" authorId="0">
      <text>
        <r>
          <rPr>
            <sz val="8"/>
            <rFont val="Tahoma"/>
            <family val="2"/>
          </rPr>
          <t xml:space="preserve">Een extra vierkante meter kost voor de verpleeghuiszorg  ongeveer 2056 per m2 (Handreiking Kengetallen Bouwkostennota 2020).  </t>
        </r>
      </text>
    </comment>
    <comment ref="I14" authorId="0">
      <text>
        <r>
          <rPr>
            <sz val="8"/>
            <rFont val="Tahoma"/>
            <family val="2"/>
          </rPr>
          <t>Bij de aanschaf van echt grotere aantallen hulpmiddelen zijn bij de marktleiders kortingen mogelijk van rond de 20-25%, zonder dat dit ten koste gaat van de begeleiding en training.</t>
        </r>
      </text>
    </comment>
    <comment ref="O14" authorId="0">
      <text>
        <r>
          <rPr>
            <sz val="8"/>
            <rFont val="Tahoma"/>
            <family val="2"/>
          </rPr>
          <t>Bij de aanschaf van echt grotere aantallen hulpmiddelen zijn bij de marktleiders kortingen mogelijk van rond de 20-25%, zonder dat dit ten koste gaat van de begeleiding en training.</t>
        </r>
      </text>
    </comment>
    <comment ref="L14" authorId="0">
      <text>
        <r>
          <rPr>
            <sz val="8"/>
            <rFont val="Tahoma"/>
            <family val="2"/>
          </rPr>
          <t>Bij de aanschaf van echt grotere aantallen hulpmiddelen zijn bij de marktleiders kortingen mogelijk van rond de 20-25%, zonder dat dit ten koste gaat van de begeleiding en training.</t>
        </r>
      </text>
    </comment>
    <comment ref="K17" authorId="0">
      <text>
        <r>
          <rPr>
            <sz val="8"/>
            <rFont val="Tahoma"/>
            <family val="2"/>
          </rPr>
          <t xml:space="preserve">We gaan uit van drie slings per lift (één bij de lift, één in de kast, één in de was). </t>
        </r>
      </text>
    </comment>
    <comment ref="K18" authorId="0">
      <text>
        <r>
          <rPr>
            <sz val="8"/>
            <rFont val="Tahoma"/>
            <family val="2"/>
          </rPr>
          <t xml:space="preserve">Voor de verrijdbare staliften is het dubbele aantal batterijen nodig (een in de lift, een aan de lader). </t>
        </r>
      </text>
    </comment>
    <comment ref="L15" authorId="0">
      <text>
        <r>
          <rPr>
            <sz val="8"/>
            <rFont val="Tahoma"/>
            <family val="2"/>
          </rPr>
          <t xml:space="preserve">Het gaat hier alleen om de motorunit en het tiljuk.  </t>
        </r>
      </text>
    </comment>
    <comment ref="D7" authorId="1">
      <text>
        <r>
          <rPr>
            <sz val="8"/>
            <rFont val="Tahoma"/>
            <family val="2"/>
          </rPr>
          <t>percentages gelden voor verpleeg- en verzorgingshuizen en zijn afkomstig van onderzoek in 36 instellingen en onderzoeksliteratuur</t>
        </r>
      </text>
    </comment>
    <comment ref="L22" authorId="2">
      <text>
        <r>
          <rPr>
            <sz val="9"/>
            <rFont val="Tahoma"/>
            <family val="0"/>
          </rPr>
          <t xml:space="preserve">Een extra vierkante meter kost voor de verpleeghuiszorg  ongeveer 2056 per m2 (Handreiking Kengetallen Bouwkostennota 2020).  
</t>
        </r>
      </text>
    </comment>
    <comment ref="O22" authorId="2">
      <text>
        <r>
          <rPr>
            <sz val="9"/>
            <rFont val="Tahoma"/>
            <family val="0"/>
          </rPr>
          <t xml:space="preserve">Een extra vierkante meter kost voor de verpleeghuiszorg  ongeveer 2056 per m2 (Handreiking Kengetallen Bouwkostennota 2020).  
</t>
        </r>
      </text>
    </comment>
    <comment ref="M33" authorId="2">
      <text>
        <r>
          <rPr>
            <sz val="9"/>
            <rFont val="Tahoma"/>
            <family val="2"/>
          </rPr>
          <t xml:space="preserve">De financieringskosten van deze investeringen zijn niet in de berekeningen verwerkt en worden daarom als PM post aangemerkt.
</t>
        </r>
      </text>
    </comment>
    <comment ref="N20" authorId="2">
      <text>
        <r>
          <rPr>
            <sz val="9"/>
            <rFont val="Tahoma"/>
            <family val="0"/>
          </rPr>
          <t xml:space="preserve">We gaan uit van 70% dekking appartementen en/of kamers met railsysteem zodat ze altijd voorbereid zijn op een cliënt in categorie CDE. 
PS Als u 100% dekking wilt, vult u hier het totaal 
aantal bewoners in. 
</t>
        </r>
      </text>
    </comment>
    <comment ref="K20" authorId="2">
      <text>
        <r>
          <rPr>
            <sz val="9"/>
            <rFont val="Tahoma"/>
            <family val="0"/>
          </rPr>
          <t xml:space="preserve">We gaan uit van 70% dekking appartementen en/of kamers met railsysteem zodat ze altijd voorbereid zijn op een cliënt in categorie CDE.PS Als u 100% dekking wilt, vult u hier het aantal bewoners in. 
</t>
        </r>
      </text>
    </comment>
    <comment ref="K22" authorId="2">
      <text>
        <r>
          <rPr>
            <sz val="9"/>
            <rFont val="Tahoma"/>
            <family val="2"/>
          </rPr>
          <t xml:space="preserve">Een verrijdbare tilllift vereist per stuk ongeveer 2 m2 extra (Bouwkostennota)
</t>
        </r>
      </text>
    </comment>
    <comment ref="C21" authorId="2">
      <text>
        <r>
          <rPr>
            <sz val="9"/>
            <rFont val="Tahoma"/>
            <family val="2"/>
          </rPr>
          <t>Deze kosten zijn sterk variabel: afhankelijk van bouwkundige staat en logistieke keuzes.</t>
        </r>
      </text>
    </comment>
  </commentList>
</comments>
</file>

<file path=xl/comments2.xml><?xml version="1.0" encoding="utf-8"?>
<comments xmlns="http://schemas.openxmlformats.org/spreadsheetml/2006/main">
  <authors>
    <author>Liddy Geuze</author>
    <author>Knibbe</author>
    <author>Hanneke</author>
  </authors>
  <commentList>
    <comment ref="Q10" authorId="0">
      <text>
        <r>
          <rPr>
            <sz val="8"/>
            <rFont val="Tahoma"/>
            <family val="2"/>
          </rPr>
          <t xml:space="preserve">Berekend op basis van dag, loonkosten, vervanging, productieverlies, verzuimbegeleiding en arbodienst voor zorg en welzijn.
</t>
        </r>
      </text>
    </comment>
    <comment ref="G10" authorId="0">
      <text>
        <r>
          <rPr>
            <sz val="8"/>
            <rFont val="Tahoma"/>
            <family val="2"/>
          </rPr>
          <t>Berekend op basis van dag: loonkosten vervanging, productieverlies, verzuimbegeleiding en arbodienst voor zorg en welzijn.</t>
        </r>
        <r>
          <rPr>
            <sz val="8"/>
            <rFont val="Tahoma"/>
            <family val="2"/>
          </rPr>
          <t xml:space="preserve">
</t>
        </r>
      </text>
    </comment>
    <comment ref="B16" authorId="0">
      <text>
        <r>
          <rPr>
            <sz val="8"/>
            <rFont val="Tahoma"/>
            <family val="2"/>
          </rPr>
          <t xml:space="preserve">Uitgegaan is van 8 tilhandelingen per CDE cliënt per 24 uur.  20% van de transfers wordt uitgevoerd met twee zorgverleners, de tilhandeling voor de 2e persoon zelf duurt 2 minuut. We verwachten een afname met de helft in de noodzaak om met 2 personen te verzorgen. 
</t>
        </r>
      </text>
    </comment>
    <comment ref="D17" authorId="0">
      <text>
        <r>
          <rPr>
            <sz val="8"/>
            <rFont val="Tahoma"/>
            <family val="2"/>
          </rPr>
          <t xml:space="preserve">Tijdwinst doordat de client de handeling zelf zou kunnen uitvoeren speelt geen financiele rol van betekenis. </t>
        </r>
      </text>
    </comment>
    <comment ref="F10" authorId="1">
      <text>
        <r>
          <rPr>
            <sz val="8"/>
            <rFont val="Tahoma"/>
            <family val="2"/>
          </rPr>
          <t xml:space="preserve">Deze verzuimreductie wordt met name verwacht door een vermindering van de fysieke belasting. 
</t>
        </r>
      </text>
    </comment>
    <comment ref="N10" authorId="1">
      <text>
        <r>
          <rPr>
            <sz val="8"/>
            <rFont val="Tahoma"/>
            <family val="2"/>
          </rPr>
          <t xml:space="preserve">Deze verzuimreductie wordt met name verwacht door een vermindering van de fysieke belasting. 
</t>
        </r>
      </text>
    </comment>
    <comment ref="I10" authorId="1">
      <text>
        <r>
          <rPr>
            <sz val="8"/>
            <rFont val="Tahoma"/>
            <family val="2"/>
          </rPr>
          <t xml:space="preserve">Deze verzuimreductie wordt met name verwacht door een vermindering van de fysieke belasting. </t>
        </r>
      </text>
    </comment>
    <comment ref="D15" authorId="2">
      <text>
        <r>
          <rPr>
            <sz val="9"/>
            <rFont val="Tahoma"/>
            <family val="2"/>
          </rPr>
          <t xml:space="preserve">We gaan uit van 8 til- of transferhandelingen per 24 uur voor cliënten in CDE met per transfer een duur van 3 minuten. Uit onderzoek komt een afname van 28-47%voor plafondtilsystemen in aantallen tilhandelingen. We kiezen hier conservatief voor 20%
</t>
        </r>
        <r>
          <rPr>
            <b/>
            <sz val="9"/>
            <rFont val="Tahoma"/>
            <family val="0"/>
          </rPr>
          <t xml:space="preserve">
</t>
        </r>
      </text>
    </comment>
    <comment ref="N15" authorId="2">
      <text>
        <r>
          <rPr>
            <sz val="9"/>
            <rFont val="Tahoma"/>
            <family val="2"/>
          </rPr>
          <t xml:space="preserve">uit onderzoek komt een afname van 28-47%. We kiezen hier conservatief voor 25%
</t>
        </r>
      </text>
    </comment>
    <comment ref="D18" authorId="2">
      <text>
        <r>
          <rPr>
            <sz val="9"/>
            <rFont val="Tahoma"/>
            <family val="2"/>
          </rPr>
          <t>verkorting duur transfers met 60-120 seconden voor de categorie DE. We gaan uit van een conservatieve schatting van 20 seconden.</t>
        </r>
        <r>
          <rPr>
            <b/>
            <sz val="9"/>
            <rFont val="Tahoma"/>
            <family val="2"/>
          </rPr>
          <t xml:space="preserve"> 
</t>
        </r>
        <r>
          <rPr>
            <sz val="9"/>
            <rFont val="Tahoma"/>
            <family val="2"/>
          </rPr>
          <t xml:space="preserve">
</t>
        </r>
      </text>
    </comment>
    <comment ref="D9" authorId="2">
      <text>
        <r>
          <rPr>
            <sz val="9"/>
            <rFont val="Tahoma"/>
            <family val="2"/>
          </rPr>
          <t xml:space="preserve">Verzuim reductie is plausibel door de afname van het aantal zware transfers en door afname van statische belasting en minder zwaar manoeuvreren. 
</t>
        </r>
      </text>
    </comment>
    <comment ref="D22" authorId="2">
      <text>
        <r>
          <rPr>
            <sz val="9"/>
            <rFont val="Tahoma"/>
            <family val="2"/>
          </rPr>
          <t xml:space="preserve">Afhankelijk van keuze systeem en (verblijfs)tilbanden zijn er geen of minder glijzeilen nodig inclusief tijd en instructie. 
Schatting per cliënt DE per 24 uur 30 seconden. 
</t>
        </r>
      </text>
    </comment>
    <comment ref="I15" authorId="2">
      <text>
        <r>
          <rPr>
            <sz val="9"/>
            <rFont val="Tahoma"/>
            <family val="2"/>
          </rPr>
          <t>uit onderzoek komt een afname van 28-47%. We kiezen hier conservatief voor 25%</t>
        </r>
      </text>
    </comment>
    <comment ref="B20" authorId="2">
      <text>
        <r>
          <rPr>
            <sz val="9"/>
            <rFont val="Tahoma"/>
            <family val="2"/>
          </rPr>
          <t xml:space="preserve">Naaar deze besparingen in tijd en fysieke belasting is nog maar beperkt onderzoek gedaan, dus we schatten pd conservatief. Om deze voordelen volledig te kunnen benutten zijn speciale verblijfsbanden en een optimaal plafondsysteem nodig.
</t>
        </r>
      </text>
    </comment>
    <comment ref="B21" authorId="2">
      <text>
        <r>
          <rPr>
            <sz val="9"/>
            <rFont val="Tahoma"/>
            <family val="2"/>
          </rPr>
          <t xml:space="preserve">Per cliënt in DE een schatting van 60 seconden per 24 uur.
</t>
        </r>
      </text>
    </comment>
    <comment ref="D24" authorId="2">
      <text>
        <r>
          <rPr>
            <sz val="9"/>
            <rFont val="Tahoma"/>
            <family val="2"/>
          </rPr>
          <t xml:space="preserve">Deze gevolgen mogen verwacht worden, maar zijn nog te weinig onderzocht om een betrouwbare financiele koppeling te kunnen leggen. Om deze effecten te bereiken is wel een optimaal plafondsysteem, speciale tilbanden, extra accessoires en optimale instructie en follow up nodig.  
</t>
        </r>
      </text>
    </comment>
  </commentList>
</comments>
</file>

<file path=xl/sharedStrings.xml><?xml version="1.0" encoding="utf-8"?>
<sst xmlns="http://schemas.openxmlformats.org/spreadsheetml/2006/main" count="157" uniqueCount="114">
  <si>
    <t>uren</t>
  </si>
  <si>
    <t>kosten</t>
  </si>
  <si>
    <t>Totaal</t>
  </si>
  <si>
    <t>Totaal overzicht</t>
  </si>
  <si>
    <t>per jaar</t>
  </si>
  <si>
    <t>slings</t>
  </si>
  <si>
    <t>batterijen</t>
  </si>
  <si>
    <t>kostprijs /jaar</t>
  </si>
  <si>
    <t>Berekeningen / kosten per jaar</t>
  </si>
  <si>
    <t>onderhoud</t>
  </si>
  <si>
    <t>training en instructie</t>
  </si>
  <si>
    <t>bouwkundige aanpassingen</t>
  </si>
  <si>
    <t>financieringskosten</t>
  </si>
  <si>
    <t>PM</t>
  </si>
  <si>
    <t>Verzuim reductie</t>
  </si>
  <si>
    <t>Tijdsbesparing</t>
  </si>
  <si>
    <t>Client voordeel / Beneficientie</t>
  </si>
  <si>
    <t>autonomie / zelfredzaamheid</t>
  </si>
  <si>
    <t>activiteit client</t>
  </si>
  <si>
    <t>baten</t>
  </si>
  <si>
    <t>sterren</t>
  </si>
  <si>
    <t>Zorgverlener kwalitatieve aspecten</t>
  </si>
  <si>
    <t>professionaliteit</t>
  </si>
  <si>
    <t>gemak</t>
  </si>
  <si>
    <t>totaal sterren client</t>
  </si>
  <si>
    <t>totaal sterren zorgverlener</t>
  </si>
  <si>
    <t>aantal clienten</t>
  </si>
  <si>
    <t>bouwkundige extra m2</t>
  </si>
  <si>
    <t xml:space="preserve">TOTAAL per jaar </t>
  </si>
  <si>
    <t>kostprijs/eenheid</t>
  </si>
  <si>
    <t>totaal</t>
  </si>
  <si>
    <t>rails plus installatie</t>
  </si>
  <si>
    <t>aantal zorgverleners (FTE)</t>
  </si>
  <si>
    <t>Disclaimer</t>
  </si>
  <si>
    <t>Berekeningen / baten per jaar</t>
  </si>
  <si>
    <t>Gegevens van de instelling</t>
  </si>
  <si>
    <t>Totaal per jaar</t>
  </si>
  <si>
    <t>Totaal sterren</t>
  </si>
  <si>
    <t>aantal</t>
  </si>
  <si>
    <t>Deze uitgave is met de grootste zorgvuldigheid samengesteld. Noch de schrijvers, noch de uitgever stellen zich echter aansprakelijk voor eventuele schade als gevolg van eventuele onjuistheden en/of onvolkomenheden in deze uitgave. De getallen en waarden opgenomen in de businesscases zijn naar keuze te variëren. De huidige waardes weerspiegelen op geen enkele wijze de mening of de stellingname van de auteurs, de uitgevers en/of opdrachtgevers.</t>
  </si>
  <si>
    <t xml:space="preserve"> </t>
  </si>
  <si>
    <t>NB kosten van rails e.d. (ex. cassette) zijn bij bouw/verbouw mee te financieren voor verpleeghuizen (€ 3237,- per plaats, bron: Jaarbeeld Bouwkosten Zorgsector 2011)</t>
  </si>
  <si>
    <t>NB bij bouw mee te financieren voor MCG en LG clienten in de Gehandicaptenzorg: € 6475 per bewonersplaats (bron: Jaarbeeld Bouwkosten zorgsector 2011).</t>
  </si>
  <si>
    <t>verrijdbare tilliften</t>
  </si>
  <si>
    <t>Passieve plafondtilliften</t>
  </si>
  <si>
    <t>(passieve én staliften)</t>
  </si>
  <si>
    <t>Verrijdbare liften</t>
  </si>
  <si>
    <t>passieve plafondliften</t>
  </si>
  <si>
    <t xml:space="preserve">verrijdbare staliften </t>
  </si>
  <si>
    <t>C</t>
  </si>
  <si>
    <t>Mobiliteitsklasse</t>
  </si>
  <si>
    <t xml:space="preserve">D en E </t>
  </si>
  <si>
    <t xml:space="preserve">A en B </t>
  </si>
  <si>
    <t>Aantal passieve tilliften</t>
  </si>
  <si>
    <t>Aantal actieve of sta-tilliften</t>
  </si>
  <si>
    <t>(passieve én actieve (sta) tilliften)</t>
  </si>
  <si>
    <t xml:space="preserve"> (passieve én actieve/staliften)</t>
  </si>
  <si>
    <t>Aantal plafondtilliften</t>
  </si>
  <si>
    <t>uurloon</t>
  </si>
  <si>
    <t>loonkosten per uur</t>
  </si>
  <si>
    <t>Afschrijvings %</t>
  </si>
  <si>
    <t>De aanpak middels businesscases is gebaseerd op de aanpak ontwikkeld door JJ Knibbe &amp; NE Knibbe (Markante Marges, 2008)</t>
  </si>
  <si>
    <t xml:space="preserve">© 2023, Stichting RegioPlus / LOCOmotion, Auteurs JJ Knibbe en NE Knibbe, LOCOmotion, 't Zandt. </t>
  </si>
  <si>
    <t xml:space="preserve">Deze rekenmodule is door LOCOmotion ontwikkeld in opdracht van RegioPlus in het kader van Gezond &amp; Zeker. Voor details en de onderbouwing wordt verwezen naar de toelichting. </t>
  </si>
  <si>
    <t>Feedback, vragen en opmerkingen worden op prijs gesteld. We verbeteren graag. U kunt ons bereiken via j.j.knibbe@gmail.com</t>
  </si>
  <si>
    <t xml:space="preserve">  icm verrijdbare actieve / staliften</t>
  </si>
  <si>
    <t>icm verrijdbare staliften</t>
  </si>
  <si>
    <t>afname aantal til/ transferhandelingen</t>
  </si>
  <si>
    <t>minder tijd: tijdsduur transfers neemt af</t>
  </si>
  <si>
    <t>Zorghandelingen in bed (met name voor mobiliteitsklasses D en E)</t>
  </si>
  <si>
    <t>Tilliftgerelateerd</t>
  </si>
  <si>
    <r>
      <t xml:space="preserve">minder tijd: </t>
    </r>
    <r>
      <rPr>
        <i/>
        <sz val="9"/>
        <rFont val="Arial"/>
        <family val="2"/>
      </rPr>
      <t>client kan het zelf</t>
    </r>
  </si>
  <si>
    <t>minder tijd nodig omdat de noodzaak van glijzeilen beperkt is</t>
  </si>
  <si>
    <t>makkelijker zorgverlenen op bed</t>
  </si>
  <si>
    <t>betere huidkwaliteit</t>
  </si>
  <si>
    <t>toiletgang / inco zorg beter</t>
  </si>
  <si>
    <t>hygiene beter (douchen, baden, wassen)</t>
  </si>
  <si>
    <t>fictief referentiepunt is geen tilhulpmiddlen</t>
  </si>
  <si>
    <t>per jaar in euro's</t>
  </si>
  <si>
    <t>schatting %-punt minder verzuim</t>
  </si>
  <si>
    <t>1 t/m 5 sterren</t>
  </si>
  <si>
    <t>sneller/ efficienter</t>
  </si>
  <si>
    <t>minder handelingen nodig</t>
  </si>
  <si>
    <t>clientsterren</t>
  </si>
  <si>
    <t>plafondliften plus</t>
  </si>
  <si>
    <t>Plafondtilliften plus</t>
  </si>
  <si>
    <t xml:space="preserve">Scenario's </t>
  </si>
  <si>
    <t>stalift /unit</t>
  </si>
  <si>
    <t>percentage materieel</t>
  </si>
  <si>
    <t>docent uren</t>
  </si>
  <si>
    <t>aantal medewerkers</t>
  </si>
  <si>
    <t>aantal uur per jaar per medewerker</t>
  </si>
  <si>
    <t>verhouding 1 op 'X' clienten met indicatie</t>
  </si>
  <si>
    <t>dekking passieve tillift</t>
  </si>
  <si>
    <t>dekking plafond tillift</t>
  </si>
  <si>
    <t>passieve tillift /plafondunit</t>
  </si>
  <si>
    <t>docent(en) aantal</t>
  </si>
  <si>
    <t>dekking actieve of sta-tillift</t>
  </si>
  <si>
    <t>Plafondtilliften Plus</t>
  </si>
  <si>
    <t>(passieve én staliften plafond)</t>
  </si>
  <si>
    <t>huiselijker / minder verstoring</t>
  </si>
  <si>
    <t>altijd beschikbaar en paraat</t>
  </si>
  <si>
    <t>weegunit eenvoudig</t>
  </si>
  <si>
    <t>minder gesjor</t>
  </si>
  <si>
    <t>comfort /veiligheid/ minder schokken</t>
  </si>
  <si>
    <t>lichter en fijner werken</t>
  </si>
  <si>
    <t>uren per jaar per client in CDE</t>
  </si>
  <si>
    <t>minder tijd: uitgegaan wordt van afname (in %-punt) van de noodzaak om met 2 personen te tillen (bij 20% DE clienten)</t>
  </si>
  <si>
    <t>Businesscase Plafondtilliften en -Zorgsystemen</t>
  </si>
  <si>
    <t>zorghandelingen kunnen makkelijker en sneller uitgevoerd worden</t>
  </si>
  <si>
    <t>Beperken/voorkomen gezondheidsgevolgen bewoners</t>
  </si>
  <si>
    <t>minder huidschade (DTI, vocht en frictieschade)</t>
  </si>
  <si>
    <t>betere continentiezorg</t>
  </si>
  <si>
    <t>minder decubitus</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</si>
</sst>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00_-"/>
    <numFmt numFmtId="173" formatCode="&quot;€&quot;\ #,##0_-"/>
    <numFmt numFmtId="174" formatCode="#,##0.00_-"/>
    <numFmt numFmtId="175" formatCode="#,##0_-"/>
    <numFmt numFmtId="176" formatCode="&quot;€&quot;\ #,##0;[Red]&quot;€&quot;\ #,##0"/>
    <numFmt numFmtId="177" formatCode="&quot;€&quot;\ #,##0.00;[Red]&quot;€&quot;\ #,##0.00"/>
    <numFmt numFmtId="178" formatCode="&quot;Ja&quot;;&quot;Ja&quot;;&quot;Nee&quot;"/>
    <numFmt numFmtId="179" formatCode="&quot;Waar&quot;;&quot;Waar&quot;;&quot;Onwaar&quot;"/>
    <numFmt numFmtId="180" formatCode="&quot;Aan&quot;;&quot;Aan&quot;;&quot;Uit&quot;"/>
    <numFmt numFmtId="181" formatCode="[$€-2]\ #.##000_);[Red]\([$€-2]\ #.##000\)"/>
    <numFmt numFmtId="182" formatCode="&quot;€&quot;\ #,##0"/>
    <numFmt numFmtId="183" formatCode="&quot;€&quot;\ #,##0.00"/>
    <numFmt numFmtId="184" formatCode="0.0"/>
  </numFmts>
  <fonts count="79">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2"/>
      <name val="Arial"/>
      <family val="2"/>
    </font>
    <font>
      <b/>
      <sz val="14"/>
      <name val="Arial"/>
      <family val="2"/>
    </font>
    <font>
      <i/>
      <sz val="10"/>
      <name val="Arial"/>
      <family val="2"/>
    </font>
    <font>
      <b/>
      <i/>
      <sz val="10"/>
      <name val="Arial"/>
      <family val="2"/>
    </font>
    <font>
      <b/>
      <sz val="14"/>
      <color indexed="9"/>
      <name val="Arial"/>
      <family val="2"/>
    </font>
    <font>
      <b/>
      <sz val="12"/>
      <color indexed="9"/>
      <name val="Arial"/>
      <family val="2"/>
    </font>
    <font>
      <sz val="10"/>
      <color indexed="9"/>
      <name val="Arial"/>
      <family val="2"/>
    </font>
    <font>
      <b/>
      <sz val="10"/>
      <color indexed="9"/>
      <name val="Arial"/>
      <family val="2"/>
    </font>
    <font>
      <b/>
      <sz val="18"/>
      <name val="Arial"/>
      <family val="2"/>
    </font>
    <font>
      <b/>
      <sz val="11"/>
      <name val="Arial"/>
      <family val="2"/>
    </font>
    <font>
      <i/>
      <sz val="10"/>
      <color indexed="9"/>
      <name val="Arial"/>
      <family val="2"/>
    </font>
    <font>
      <b/>
      <sz val="8"/>
      <name val="Arial"/>
      <family val="2"/>
    </font>
    <font>
      <sz val="16"/>
      <color indexed="9"/>
      <name val="Arial"/>
      <family val="2"/>
    </font>
    <font>
      <b/>
      <sz val="16"/>
      <color indexed="9"/>
      <name val="Arial"/>
      <family val="2"/>
    </font>
    <font>
      <sz val="8"/>
      <name val="Tahoma"/>
      <family val="2"/>
    </font>
    <font>
      <b/>
      <i/>
      <sz val="16"/>
      <color indexed="9"/>
      <name val="Arial"/>
      <family val="2"/>
    </font>
    <font>
      <b/>
      <sz val="18"/>
      <color indexed="9"/>
      <name val="Arial"/>
      <family val="2"/>
    </font>
    <font>
      <b/>
      <sz val="8"/>
      <color indexed="9"/>
      <name val="Arial"/>
      <family val="2"/>
    </font>
    <font>
      <sz val="14"/>
      <color indexed="9"/>
      <name val="Arial"/>
      <family val="2"/>
    </font>
    <font>
      <b/>
      <sz val="9"/>
      <name val="Arial"/>
      <family val="2"/>
    </font>
    <font>
      <sz val="14"/>
      <name val="Arial"/>
      <family val="2"/>
    </font>
    <font>
      <sz val="11"/>
      <name val="Arial"/>
      <family val="2"/>
    </font>
    <font>
      <i/>
      <sz val="11"/>
      <name val="Arial"/>
      <family val="2"/>
    </font>
    <font>
      <i/>
      <sz val="14"/>
      <name val="Arial"/>
      <family val="2"/>
    </font>
    <font>
      <b/>
      <i/>
      <sz val="14"/>
      <name val="Arial"/>
      <family val="2"/>
    </font>
    <font>
      <sz val="28"/>
      <color indexed="9"/>
      <name val="Arial"/>
      <family val="2"/>
    </font>
    <font>
      <sz val="20"/>
      <color indexed="9"/>
      <name val="Arial"/>
      <family val="2"/>
    </font>
    <font>
      <sz val="9"/>
      <name val="Tahoma"/>
      <family val="0"/>
    </font>
    <font>
      <b/>
      <sz val="9"/>
      <name val="Tahoma"/>
      <family val="0"/>
    </font>
    <font>
      <i/>
      <sz val="9"/>
      <name val="Arial"/>
      <family val="2"/>
    </font>
    <font>
      <sz val="10"/>
      <color indexed="8"/>
      <name val="Calibri"/>
      <family val="2"/>
    </font>
    <font>
      <sz val="9"/>
      <color indexed="63"/>
      <name val="Calibri"/>
      <family val="2"/>
    </font>
    <font>
      <sz val="12"/>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63"/>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0"/>
      <name val="Arial"/>
      <family val="2"/>
    </font>
    <font>
      <sz val="28"/>
      <color theme="0"/>
      <name val="Arial"/>
      <family val="2"/>
    </font>
    <font>
      <b/>
      <sz val="12"/>
      <color theme="0"/>
      <name val="Arial"/>
      <family val="2"/>
    </font>
    <font>
      <sz val="10"/>
      <color theme="0"/>
      <name val="Arial"/>
      <family val="2"/>
    </font>
    <font>
      <b/>
      <sz val="10"/>
      <color theme="0"/>
      <name val="Arial"/>
      <family val="2"/>
    </font>
    <font>
      <sz val="14"/>
      <color theme="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22"/>
        <bgColor indexed="64"/>
      </patternFill>
    </fill>
    <fill>
      <patternFill patternType="solid">
        <fgColor indexed="10"/>
        <bgColor indexed="64"/>
      </patternFill>
    </fill>
    <fill>
      <patternFill patternType="solid">
        <fgColor theme="7" tint="0.7999799847602844"/>
        <bgColor indexed="64"/>
      </patternFill>
    </fill>
    <fill>
      <patternFill patternType="solid">
        <fgColor theme="7" tint="0.5999600291252136"/>
        <bgColor indexed="64"/>
      </patternFill>
    </fill>
    <fill>
      <patternFill patternType="solid">
        <fgColor theme="0"/>
        <bgColor indexed="64"/>
      </patternFill>
    </fill>
    <fill>
      <patternFill patternType="solid">
        <fgColor theme="0" tint="-0.149959996342659"/>
        <bgColor indexed="64"/>
      </patternFill>
    </fill>
    <fill>
      <patternFill patternType="solid">
        <fgColor theme="7" tint="0.3999499976634979"/>
        <bgColor indexed="64"/>
      </patternFill>
    </fill>
    <fill>
      <patternFill patternType="solid">
        <fgColor theme="7" tint="-0.24993999302387238"/>
        <bgColor indexed="64"/>
      </patternFill>
    </fill>
    <fill>
      <patternFill patternType="solid">
        <fgColor theme="7"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color theme="7" tint="-0.24993999302387238"/>
      </left>
      <right>
        <color indexed="63"/>
      </right>
      <top style="medium">
        <color theme="7" tint="-0.24993999302387238"/>
      </top>
      <bottom style="medium">
        <color theme="7" tint="-0.24993999302387238"/>
      </bottom>
    </border>
    <border>
      <left>
        <color indexed="63"/>
      </left>
      <right>
        <color indexed="63"/>
      </right>
      <top style="medium">
        <color theme="7" tint="-0.24993999302387238"/>
      </top>
      <bottom style="medium">
        <color theme="7" tint="-0.24993999302387238"/>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theme="7" tint="-0.24993999302387238"/>
      </top>
      <bottom>
        <color indexed="63"/>
      </bottom>
    </border>
    <border>
      <left>
        <color indexed="63"/>
      </left>
      <right>
        <color indexed="63"/>
      </right>
      <top>
        <color indexed="63"/>
      </top>
      <bottom style="medium"/>
    </border>
    <border>
      <left style="medium">
        <color rgb="FFFF0000"/>
      </left>
      <right style="medium">
        <color rgb="FFFF0000"/>
      </right>
      <top style="medium">
        <color rgb="FFFF0000"/>
      </top>
      <bottom style="medium">
        <color rgb="FFFF0000"/>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color rgb="FFFF0000"/>
      </left>
      <right style="thin">
        <color rgb="FFFF0000"/>
      </right>
      <top style="thin">
        <color rgb="FFFF0000"/>
      </top>
      <bottom style="thin">
        <color rgb="FFFF0000"/>
      </bottom>
    </border>
    <border>
      <left>
        <color indexed="63"/>
      </left>
      <right>
        <color indexed="63"/>
      </right>
      <top style="medium">
        <color rgb="FFFF0000"/>
      </top>
      <bottom style="medium">
        <color rgb="FFFF0000"/>
      </bottom>
    </border>
    <border>
      <left>
        <color indexed="63"/>
      </left>
      <right style="medium">
        <color theme="1"/>
      </right>
      <top style="medium">
        <color rgb="FFFF0000"/>
      </top>
      <bottom style="medium">
        <color rgb="FFFF0000"/>
      </bottom>
    </border>
    <border>
      <left style="thin">
        <color rgb="FFFF0000"/>
      </left>
      <right>
        <color indexed="63"/>
      </right>
      <top style="thin">
        <color rgb="FFFF0000"/>
      </top>
      <bottom style="thin">
        <color rgb="FFFF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color rgb="FFFF0000"/>
      </top>
      <bottom>
        <color indexed="63"/>
      </bottom>
    </border>
    <border>
      <left>
        <color indexed="63"/>
      </left>
      <right>
        <color indexed="63"/>
      </right>
      <top>
        <color indexed="63"/>
      </top>
      <bottom style="thin">
        <color rgb="FFFF0000"/>
      </bottom>
    </border>
    <border>
      <left>
        <color indexed="63"/>
      </left>
      <right style="thin">
        <color rgb="FFFF0000"/>
      </right>
      <top style="thin">
        <color rgb="FFFF0000"/>
      </top>
      <bottom>
        <color indexed="63"/>
      </bottom>
    </border>
    <border>
      <left>
        <color indexed="63"/>
      </left>
      <right style="thin">
        <color rgb="FFFF0000"/>
      </right>
      <top>
        <color indexed="63"/>
      </top>
      <bottom style="thin">
        <color rgb="FFFF0000"/>
      </bottom>
    </border>
    <border>
      <left>
        <color indexed="63"/>
      </left>
      <right style="medium"/>
      <top style="medium">
        <color rgb="FFFF0000"/>
      </top>
      <bottom>
        <color indexed="63"/>
      </bottom>
    </border>
    <border>
      <left>
        <color indexed="63"/>
      </left>
      <right>
        <color indexed="63"/>
      </right>
      <top style="medium">
        <color rgb="FFFF0000"/>
      </top>
      <bottom>
        <color indexed="63"/>
      </bottom>
    </border>
    <border>
      <left style="medium"/>
      <right>
        <color indexed="63"/>
      </right>
      <top style="medium">
        <color rgb="FFFF0000"/>
      </top>
      <bottom>
        <color indexed="63"/>
      </bottom>
    </border>
    <border>
      <left style="medium"/>
      <right>
        <color indexed="63"/>
      </right>
      <top>
        <color indexed="63"/>
      </top>
      <bottom style="medium">
        <color rgb="FFFF0000"/>
      </bottom>
    </border>
    <border>
      <left>
        <color indexed="63"/>
      </left>
      <right>
        <color indexed="63"/>
      </right>
      <top style="thin">
        <color rgb="FFFF0000"/>
      </top>
      <bottom style="thin">
        <color rgb="FFFF0000"/>
      </bottom>
    </border>
    <border>
      <left style="medium"/>
      <right>
        <color indexed="63"/>
      </right>
      <top style="medium"/>
      <bottom>
        <color indexed="63"/>
      </bottom>
    </border>
    <border>
      <left>
        <color indexed="63"/>
      </left>
      <right style="thick">
        <color rgb="FFFF0000"/>
      </right>
      <top style="medium">
        <color theme="7" tint="-0.2499399930238723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color rgb="FFFF0000"/>
      </bottom>
    </border>
    <border>
      <left>
        <color indexed="63"/>
      </left>
      <right style="medium"/>
      <top style="medium">
        <color rgb="FFFF0000"/>
      </top>
      <bottom style="medium">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0" borderId="3" applyNumberFormat="0" applyFill="0" applyAlignment="0" applyProtection="0"/>
    <xf numFmtId="0" fontId="2" fillId="0" borderId="0" applyNumberFormat="0" applyFill="0" applyBorder="0" applyAlignment="0" applyProtection="0"/>
    <xf numFmtId="0" fontId="61" fillId="27" borderId="0" applyNumberFormat="0" applyBorder="0" applyAlignment="0" applyProtection="0"/>
    <xf numFmtId="0" fontId="1" fillId="0" borderId="0" applyNumberFormat="0" applyFill="0" applyBorder="0" applyAlignment="0" applyProtection="0"/>
    <xf numFmtId="0" fontId="6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29" borderId="0" applyNumberFormat="0" applyBorder="0" applyAlignment="0" applyProtection="0"/>
    <xf numFmtId="0" fontId="0" fillId="30" borderId="7" applyNumberFormat="0" applyFont="0" applyAlignment="0" applyProtection="0"/>
    <xf numFmtId="0" fontId="67" fillId="31"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36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2" borderId="0" xfId="0" applyFont="1" applyFill="1" applyAlignment="1">
      <alignment/>
    </xf>
    <xf numFmtId="0" fontId="0" fillId="0" borderId="0" xfId="0" applyBorder="1" applyAlignment="1">
      <alignment/>
    </xf>
    <xf numFmtId="0" fontId="6" fillId="2" borderId="0" xfId="0" applyFont="1" applyFill="1" applyBorder="1" applyAlignment="1">
      <alignment/>
    </xf>
    <xf numFmtId="0" fontId="11" fillId="0" borderId="0" xfId="0" applyFont="1" applyFill="1" applyAlignment="1">
      <alignment/>
    </xf>
    <xf numFmtId="0" fontId="0" fillId="0" borderId="0" xfId="0" applyFill="1" applyAlignment="1">
      <alignment/>
    </xf>
    <xf numFmtId="0" fontId="5" fillId="0" borderId="0" xfId="0" applyFont="1" applyFill="1" applyAlignment="1">
      <alignment/>
    </xf>
    <xf numFmtId="0" fontId="4" fillId="0" borderId="0" xfId="0" applyFont="1" applyFill="1" applyAlignment="1">
      <alignment/>
    </xf>
    <xf numFmtId="0" fontId="6" fillId="0" borderId="0" xfId="0" applyFont="1" applyFill="1" applyAlignment="1">
      <alignment/>
    </xf>
    <xf numFmtId="0" fontId="0" fillId="32" borderId="0" xfId="0" applyFill="1" applyBorder="1" applyAlignment="1">
      <alignment/>
    </xf>
    <xf numFmtId="0" fontId="13" fillId="0" borderId="0" xfId="0" applyFont="1" applyAlignment="1">
      <alignment/>
    </xf>
    <xf numFmtId="0" fontId="0" fillId="0" borderId="0" xfId="0" applyFill="1" applyBorder="1" applyAlignment="1">
      <alignment/>
    </xf>
    <xf numFmtId="0" fontId="6" fillId="0" borderId="0" xfId="0" applyFont="1" applyFill="1" applyBorder="1" applyAlignment="1">
      <alignment/>
    </xf>
    <xf numFmtId="0" fontId="10" fillId="0" borderId="0" xfId="0" applyFont="1" applyFill="1" applyAlignment="1">
      <alignment/>
    </xf>
    <xf numFmtId="0" fontId="7" fillId="0" borderId="0" xfId="0" applyFont="1" applyFill="1" applyAlignment="1">
      <alignment/>
    </xf>
    <xf numFmtId="0" fontId="11" fillId="0" borderId="0" xfId="0" applyFont="1" applyFill="1" applyAlignment="1">
      <alignment/>
    </xf>
    <xf numFmtId="0" fontId="3" fillId="0" borderId="0" xfId="0" applyFont="1" applyBorder="1" applyAlignment="1">
      <alignment wrapText="1"/>
    </xf>
    <xf numFmtId="0" fontId="10" fillId="33" borderId="0" xfId="0" applyFont="1" applyFill="1" applyAlignment="1">
      <alignment/>
    </xf>
    <xf numFmtId="0" fontId="13" fillId="0" borderId="0" xfId="0" applyFont="1" applyBorder="1" applyAlignment="1">
      <alignment/>
    </xf>
    <xf numFmtId="0" fontId="6" fillId="0" borderId="0" xfId="0" applyFont="1" applyBorder="1" applyAlignment="1">
      <alignment/>
    </xf>
    <xf numFmtId="0" fontId="0" fillId="34" borderId="0" xfId="0" applyFill="1" applyAlignment="1">
      <alignment/>
    </xf>
    <xf numFmtId="0" fontId="0" fillId="35" borderId="0" xfId="0" applyFill="1" applyAlignment="1">
      <alignment/>
    </xf>
    <xf numFmtId="0" fontId="0" fillId="35" borderId="0" xfId="0" applyFill="1" applyBorder="1" applyAlignment="1">
      <alignment/>
    </xf>
    <xf numFmtId="0" fontId="4" fillId="35" borderId="0" xfId="0" applyFont="1" applyFill="1" applyBorder="1" applyAlignment="1">
      <alignment horizontal="center" wrapText="1"/>
    </xf>
    <xf numFmtId="0" fontId="4" fillId="35" borderId="0" xfId="0" applyFont="1" applyFill="1" applyAlignment="1">
      <alignment wrapText="1"/>
    </xf>
    <xf numFmtId="0" fontId="73" fillId="35" borderId="0" xfId="0" applyFont="1" applyFill="1" applyAlignment="1">
      <alignment/>
    </xf>
    <xf numFmtId="9" fontId="24" fillId="35" borderId="0" xfId="0" applyNumberFormat="1" applyFont="1" applyFill="1" applyBorder="1" applyAlignment="1">
      <alignment/>
    </xf>
    <xf numFmtId="1" fontId="24" fillId="35" borderId="0" xfId="0" applyNumberFormat="1" applyFont="1" applyFill="1" applyBorder="1" applyAlignment="1">
      <alignment horizontal="center"/>
    </xf>
    <xf numFmtId="0" fontId="4" fillId="35" borderId="0" xfId="0" applyFont="1" applyFill="1" applyAlignment="1">
      <alignment/>
    </xf>
    <xf numFmtId="0" fontId="0" fillId="35" borderId="0" xfId="0" applyFont="1" applyFill="1" applyBorder="1" applyAlignment="1">
      <alignment/>
    </xf>
    <xf numFmtId="0" fontId="4" fillId="35" borderId="0" xfId="0" applyFont="1" applyFill="1" applyBorder="1" applyAlignment="1">
      <alignment horizontal="right" wrapText="1"/>
    </xf>
    <xf numFmtId="0" fontId="24" fillId="35" borderId="0" xfId="0" applyFont="1" applyFill="1" applyBorder="1" applyAlignment="1">
      <alignment horizontal="right"/>
    </xf>
    <xf numFmtId="0" fontId="6" fillId="35" borderId="0" xfId="0" applyFont="1" applyFill="1" applyBorder="1" applyAlignment="1">
      <alignment horizontal="center" wrapText="1" shrinkToFit="1"/>
    </xf>
    <xf numFmtId="1" fontId="6" fillId="35" borderId="0" xfId="0" applyNumberFormat="1" applyFont="1" applyFill="1" applyBorder="1" applyAlignment="1">
      <alignment horizontal="center" wrapText="1" shrinkToFit="1"/>
    </xf>
    <xf numFmtId="0" fontId="6" fillId="35" borderId="0" xfId="0" applyFont="1" applyFill="1" applyBorder="1" applyAlignment="1">
      <alignment horizontal="right" wrapText="1"/>
    </xf>
    <xf numFmtId="0" fontId="6" fillId="35" borderId="0" xfId="0" applyFont="1" applyFill="1" applyBorder="1" applyAlignment="1">
      <alignment horizontal="center"/>
    </xf>
    <xf numFmtId="1" fontId="6" fillId="35" borderId="0" xfId="0" applyNumberFormat="1" applyFont="1" applyFill="1" applyBorder="1" applyAlignment="1">
      <alignment/>
    </xf>
    <xf numFmtId="0" fontId="5" fillId="36" borderId="0" xfId="0" applyFont="1" applyFill="1" applyBorder="1" applyAlignment="1">
      <alignment/>
    </xf>
    <xf numFmtId="0" fontId="0" fillId="37" borderId="0" xfId="0" applyFill="1" applyAlignment="1">
      <alignment/>
    </xf>
    <xf numFmtId="182" fontId="0" fillId="32" borderId="0" xfId="0" applyNumberFormat="1" applyFill="1" applyBorder="1" applyAlignment="1">
      <alignment/>
    </xf>
    <xf numFmtId="0" fontId="28" fillId="35" borderId="0" xfId="0" applyFont="1" applyFill="1" applyAlignment="1">
      <alignment/>
    </xf>
    <xf numFmtId="0" fontId="0" fillId="38" borderId="10" xfId="0" applyFill="1" applyBorder="1" applyAlignment="1">
      <alignment/>
    </xf>
    <xf numFmtId="0" fontId="11" fillId="38" borderId="10" xfId="0" applyFont="1" applyFill="1" applyBorder="1" applyAlignment="1">
      <alignment/>
    </xf>
    <xf numFmtId="0" fontId="5" fillId="38" borderId="10" xfId="0" applyFont="1" applyFill="1" applyBorder="1" applyAlignment="1">
      <alignment/>
    </xf>
    <xf numFmtId="0" fontId="0" fillId="38" borderId="10" xfId="0" applyFill="1" applyBorder="1" applyAlignment="1">
      <alignment horizontal="center" wrapText="1"/>
    </xf>
    <xf numFmtId="0" fontId="0" fillId="38" borderId="10" xfId="0" applyFont="1" applyFill="1" applyBorder="1" applyAlignment="1">
      <alignment horizontal="center"/>
    </xf>
    <xf numFmtId="0" fontId="16" fillId="38" borderId="10" xfId="0" applyFont="1" applyFill="1" applyBorder="1" applyAlignment="1">
      <alignment/>
    </xf>
    <xf numFmtId="0" fontId="3" fillId="38" borderId="10" xfId="0" applyFont="1" applyFill="1" applyBorder="1" applyAlignment="1">
      <alignment wrapText="1"/>
    </xf>
    <xf numFmtId="0" fontId="3" fillId="38" borderId="10" xfId="0" applyFont="1" applyFill="1" applyBorder="1" applyAlignment="1">
      <alignment/>
    </xf>
    <xf numFmtId="0" fontId="22" fillId="38" borderId="10" xfId="0" applyFont="1" applyFill="1" applyBorder="1" applyAlignment="1">
      <alignment/>
    </xf>
    <xf numFmtId="0" fontId="4" fillId="35" borderId="0" xfId="0" applyFont="1" applyFill="1" applyBorder="1" applyAlignment="1">
      <alignment horizontal="right"/>
    </xf>
    <xf numFmtId="0" fontId="0" fillId="39" borderId="11" xfId="0" applyFill="1" applyBorder="1" applyAlignment="1">
      <alignment/>
    </xf>
    <xf numFmtId="0" fontId="5" fillId="39" borderId="0" xfId="0" applyFont="1" applyFill="1" applyBorder="1" applyAlignment="1">
      <alignment/>
    </xf>
    <xf numFmtId="0" fontId="0" fillId="39" borderId="0" xfId="0" applyFill="1" applyBorder="1" applyAlignment="1">
      <alignment/>
    </xf>
    <xf numFmtId="0" fontId="8" fillId="39" borderId="0" xfId="0" applyFont="1" applyFill="1" applyBorder="1" applyAlignment="1">
      <alignment/>
    </xf>
    <xf numFmtId="0" fontId="6" fillId="39" borderId="0" xfId="0" applyFont="1" applyFill="1" applyBorder="1" applyAlignment="1">
      <alignment/>
    </xf>
    <xf numFmtId="0" fontId="0" fillId="36" borderId="11" xfId="0" applyFill="1" applyBorder="1" applyAlignment="1">
      <alignment/>
    </xf>
    <xf numFmtId="0" fontId="0" fillId="36" borderId="0" xfId="0" applyFill="1" applyBorder="1" applyAlignment="1">
      <alignment/>
    </xf>
    <xf numFmtId="0" fontId="8" fillId="36" borderId="0" xfId="0" applyFont="1" applyFill="1" applyBorder="1" applyAlignment="1">
      <alignment/>
    </xf>
    <xf numFmtId="0" fontId="6" fillId="36" borderId="0" xfId="0" applyFont="1" applyFill="1" applyBorder="1" applyAlignment="1">
      <alignment/>
    </xf>
    <xf numFmtId="0" fontId="6" fillId="36" borderId="11" xfId="0" applyFont="1" applyFill="1" applyBorder="1" applyAlignment="1">
      <alignment/>
    </xf>
    <xf numFmtId="0" fontId="3" fillId="38" borderId="0" xfId="0" applyFont="1" applyFill="1" applyBorder="1" applyAlignment="1">
      <alignment/>
    </xf>
    <xf numFmtId="0" fontId="0" fillId="32" borderId="10" xfId="0" applyFill="1" applyBorder="1" applyAlignment="1">
      <alignment/>
    </xf>
    <xf numFmtId="182" fontId="0" fillId="32" borderId="12" xfId="0" applyNumberFormat="1" applyFill="1" applyBorder="1" applyAlignment="1">
      <alignment/>
    </xf>
    <xf numFmtId="0" fontId="5" fillId="38" borderId="0" xfId="0" applyFont="1" applyFill="1" applyBorder="1" applyAlignment="1">
      <alignment/>
    </xf>
    <xf numFmtId="0" fontId="9" fillId="35" borderId="0" xfId="0" applyFont="1" applyFill="1" applyBorder="1" applyAlignment="1">
      <alignment vertical="center"/>
    </xf>
    <xf numFmtId="0" fontId="11" fillId="35" borderId="0" xfId="0" applyFont="1" applyFill="1" applyBorder="1" applyAlignment="1">
      <alignment vertical="center"/>
    </xf>
    <xf numFmtId="0" fontId="12" fillId="35" borderId="0" xfId="0" applyFont="1" applyFill="1" applyBorder="1" applyAlignment="1">
      <alignment/>
    </xf>
    <xf numFmtId="0" fontId="11" fillId="35" borderId="0" xfId="0" applyFont="1" applyFill="1" applyBorder="1" applyAlignment="1">
      <alignment/>
    </xf>
    <xf numFmtId="0" fontId="6" fillId="35" borderId="11" xfId="0" applyFont="1" applyFill="1" applyBorder="1" applyAlignment="1">
      <alignment vertical="center"/>
    </xf>
    <xf numFmtId="0" fontId="6" fillId="35" borderId="0" xfId="0" applyFont="1" applyFill="1" applyBorder="1" applyAlignment="1">
      <alignment vertical="center"/>
    </xf>
    <xf numFmtId="0" fontId="0" fillId="40" borderId="13" xfId="0" applyFill="1" applyBorder="1" applyAlignment="1">
      <alignment/>
    </xf>
    <xf numFmtId="0" fontId="4" fillId="40" borderId="13" xfId="0" applyFont="1" applyFill="1" applyBorder="1" applyAlignment="1">
      <alignment/>
    </xf>
    <xf numFmtId="0" fontId="10" fillId="40" borderId="0" xfId="0" applyFont="1" applyFill="1" applyBorder="1" applyAlignment="1">
      <alignment/>
    </xf>
    <xf numFmtId="0" fontId="6" fillId="41" borderId="13" xfId="0" applyFont="1" applyFill="1" applyBorder="1" applyAlignment="1">
      <alignment/>
    </xf>
    <xf numFmtId="0" fontId="0" fillId="41" borderId="13" xfId="0" applyFill="1" applyBorder="1" applyAlignment="1">
      <alignment/>
    </xf>
    <xf numFmtId="0" fontId="74" fillId="40" borderId="13" xfId="0" applyFont="1" applyFill="1" applyBorder="1" applyAlignment="1">
      <alignment horizontal="left" vertical="center"/>
    </xf>
    <xf numFmtId="0" fontId="75" fillId="40" borderId="11" xfId="0" applyFont="1" applyFill="1" applyBorder="1" applyAlignment="1">
      <alignment/>
    </xf>
    <xf numFmtId="0" fontId="76" fillId="40" borderId="0" xfId="0" applyFont="1" applyFill="1" applyBorder="1" applyAlignment="1">
      <alignment/>
    </xf>
    <xf numFmtId="0" fontId="77" fillId="40" borderId="0" xfId="0" applyFont="1" applyFill="1" applyBorder="1" applyAlignment="1">
      <alignment/>
    </xf>
    <xf numFmtId="0" fontId="73" fillId="40" borderId="0" xfId="0" applyFont="1" applyFill="1" applyBorder="1" applyAlignment="1">
      <alignment/>
    </xf>
    <xf numFmtId="0" fontId="4" fillId="35" borderId="11" xfId="0" applyFont="1" applyFill="1" applyBorder="1" applyAlignment="1">
      <alignment/>
    </xf>
    <xf numFmtId="0" fontId="5" fillId="35" borderId="0" xfId="0" applyFont="1" applyFill="1" applyBorder="1" applyAlignment="1">
      <alignment/>
    </xf>
    <xf numFmtId="0" fontId="26" fillId="35" borderId="0" xfId="0" applyFont="1" applyFill="1" applyBorder="1" applyAlignment="1">
      <alignment horizontal="center" wrapText="1"/>
    </xf>
    <xf numFmtId="0" fontId="4" fillId="35" borderId="0" xfId="0" applyFont="1" applyFill="1" applyBorder="1" applyAlignment="1">
      <alignment/>
    </xf>
    <xf numFmtId="0" fontId="25" fillId="35" borderId="0" xfId="0" applyFont="1" applyFill="1" applyBorder="1" applyAlignment="1">
      <alignment horizontal="right"/>
    </xf>
    <xf numFmtId="0" fontId="0" fillId="35" borderId="0" xfId="0" applyFont="1" applyFill="1" applyBorder="1" applyAlignment="1">
      <alignment horizontal="center"/>
    </xf>
    <xf numFmtId="0" fontId="0" fillId="35" borderId="0" xfId="0" applyFill="1" applyBorder="1" applyAlignment="1">
      <alignment horizontal="center"/>
    </xf>
    <xf numFmtId="0" fontId="5" fillId="35" borderId="0" xfId="0" applyFont="1" applyFill="1" applyBorder="1" applyAlignment="1">
      <alignment horizontal="center"/>
    </xf>
    <xf numFmtId="0" fontId="27" fillId="36" borderId="14" xfId="0" applyFont="1" applyFill="1" applyBorder="1" applyAlignment="1">
      <alignment horizontal="right" wrapText="1"/>
    </xf>
    <xf numFmtId="1" fontId="6" fillId="36" borderId="15" xfId="0" applyNumberFormat="1" applyFont="1" applyFill="1" applyBorder="1" applyAlignment="1">
      <alignment horizontal="center"/>
    </xf>
    <xf numFmtId="1" fontId="6" fillId="36" borderId="16" xfId="0" applyNumberFormat="1" applyFont="1" applyFill="1" applyBorder="1" applyAlignment="1">
      <alignment horizontal="center" vertical="center"/>
    </xf>
    <xf numFmtId="0" fontId="6" fillId="36" borderId="16" xfId="0" applyFont="1" applyFill="1" applyBorder="1" applyAlignment="1">
      <alignment horizontal="center" vertical="center"/>
    </xf>
    <xf numFmtId="0" fontId="25" fillId="35" borderId="0" xfId="0" applyFont="1" applyFill="1" applyBorder="1" applyAlignment="1">
      <alignment horizontal="center" wrapText="1"/>
    </xf>
    <xf numFmtId="184" fontId="25" fillId="35" borderId="0" xfId="0" applyNumberFormat="1" applyFont="1" applyFill="1" applyBorder="1" applyAlignment="1">
      <alignment horizontal="right" wrapText="1" shrinkToFit="1"/>
    </xf>
    <xf numFmtId="184" fontId="25" fillId="35" borderId="0" xfId="0" applyNumberFormat="1" applyFont="1" applyFill="1" applyBorder="1" applyAlignment="1">
      <alignment/>
    </xf>
    <xf numFmtId="184" fontId="25" fillId="35" borderId="0" xfId="0" applyNumberFormat="1" applyFont="1" applyFill="1" applyAlignment="1">
      <alignment/>
    </xf>
    <xf numFmtId="0" fontId="0" fillId="38" borderId="0" xfId="0" applyFill="1" applyBorder="1" applyAlignment="1">
      <alignment/>
    </xf>
    <xf numFmtId="0" fontId="24" fillId="36" borderId="17" xfId="0" applyFont="1" applyFill="1" applyBorder="1" applyAlignment="1">
      <alignment horizontal="center"/>
    </xf>
    <xf numFmtId="0" fontId="6" fillId="36" borderId="18" xfId="0" applyFont="1" applyFill="1" applyBorder="1" applyAlignment="1">
      <alignment horizontal="center"/>
    </xf>
    <xf numFmtId="1" fontId="29" fillId="36" borderId="18" xfId="0" applyNumberFormat="1" applyFont="1" applyFill="1" applyBorder="1" applyAlignment="1">
      <alignment/>
    </xf>
    <xf numFmtId="0" fontId="28" fillId="36" borderId="18" xfId="0" applyFont="1" applyFill="1" applyBorder="1" applyAlignment="1">
      <alignment/>
    </xf>
    <xf numFmtId="1" fontId="29" fillId="36" borderId="19" xfId="0" applyNumberFormat="1" applyFont="1" applyFill="1" applyBorder="1" applyAlignment="1">
      <alignment/>
    </xf>
    <xf numFmtId="0" fontId="5" fillId="35" borderId="16" xfId="0" applyFont="1" applyFill="1" applyBorder="1" applyAlignment="1">
      <alignment horizontal="center" vertical="center"/>
    </xf>
    <xf numFmtId="9" fontId="6" fillId="35" borderId="16" xfId="0" applyNumberFormat="1" applyFont="1" applyFill="1" applyBorder="1" applyAlignment="1">
      <alignment horizontal="center" vertical="center"/>
    </xf>
    <xf numFmtId="0" fontId="27" fillId="36" borderId="20" xfId="0" applyFont="1" applyFill="1" applyBorder="1" applyAlignment="1">
      <alignment horizontal="center" wrapText="1"/>
    </xf>
    <xf numFmtId="1" fontId="6" fillId="36" borderId="21" xfId="0" applyNumberFormat="1" applyFont="1" applyFill="1" applyBorder="1" applyAlignment="1">
      <alignment/>
    </xf>
    <xf numFmtId="9" fontId="25" fillId="35" borderId="22" xfId="0" applyNumberFormat="1" applyFont="1" applyFill="1" applyBorder="1" applyAlignment="1">
      <alignment horizontal="right" wrapText="1" shrinkToFit="1"/>
    </xf>
    <xf numFmtId="9" fontId="25" fillId="35" borderId="22" xfId="0" applyNumberFormat="1" applyFont="1" applyFill="1" applyBorder="1" applyAlignment="1">
      <alignment/>
    </xf>
    <xf numFmtId="173" fontId="29" fillId="36" borderId="21" xfId="0" applyNumberFormat="1" applyFont="1" applyFill="1" applyBorder="1" applyAlignment="1">
      <alignment/>
    </xf>
    <xf numFmtId="9" fontId="25" fillId="35" borderId="22" xfId="0" applyNumberFormat="1" applyFont="1" applyFill="1" applyBorder="1" applyAlignment="1">
      <alignment horizontal="right" wrapText="1"/>
    </xf>
    <xf numFmtId="0" fontId="78" fillId="36" borderId="21" xfId="0" applyFont="1" applyFill="1" applyBorder="1" applyAlignment="1">
      <alignment/>
    </xf>
    <xf numFmtId="0" fontId="4" fillId="39" borderId="11" xfId="0" applyFont="1" applyFill="1" applyBorder="1" applyAlignment="1">
      <alignment/>
    </xf>
    <xf numFmtId="0" fontId="5" fillId="39" borderId="23" xfId="0" applyFont="1" applyFill="1" applyBorder="1" applyAlignment="1">
      <alignment/>
    </xf>
    <xf numFmtId="0" fontId="5" fillId="39" borderId="11" xfId="0" applyFont="1" applyFill="1" applyBorder="1" applyAlignment="1">
      <alignment/>
    </xf>
    <xf numFmtId="0" fontId="5" fillId="39" borderId="24" xfId="0" applyFont="1" applyFill="1" applyBorder="1" applyAlignment="1">
      <alignment horizontal="center"/>
    </xf>
    <xf numFmtId="0" fontId="0" fillId="39" borderId="21" xfId="0" applyFill="1" applyBorder="1" applyAlignment="1">
      <alignment horizontal="center"/>
    </xf>
    <xf numFmtId="0" fontId="0" fillId="39" borderId="25" xfId="0" applyFill="1" applyBorder="1" applyAlignment="1">
      <alignment horizontal="center"/>
    </xf>
    <xf numFmtId="0" fontId="0" fillId="39" borderId="26" xfId="0" applyFill="1" applyBorder="1" applyAlignment="1">
      <alignment horizontal="center"/>
    </xf>
    <xf numFmtId="0" fontId="4" fillId="39" borderId="0" xfId="0" applyFont="1" applyFill="1" applyBorder="1" applyAlignment="1">
      <alignment/>
    </xf>
    <xf numFmtId="0" fontId="16" fillId="39" borderId="11" xfId="0" applyFont="1" applyFill="1" applyBorder="1" applyAlignment="1">
      <alignment/>
    </xf>
    <xf numFmtId="0" fontId="16" fillId="39" borderId="23" xfId="0" applyFont="1" applyFill="1" applyBorder="1" applyAlignment="1">
      <alignment/>
    </xf>
    <xf numFmtId="0" fontId="16" fillId="39" borderId="11" xfId="0" applyFont="1" applyFill="1" applyBorder="1" applyAlignment="1">
      <alignment wrapText="1"/>
    </xf>
    <xf numFmtId="0" fontId="16" fillId="39" borderId="0" xfId="0" applyFont="1" applyFill="1" applyBorder="1" applyAlignment="1">
      <alignment horizontal="right" wrapText="1"/>
    </xf>
    <xf numFmtId="0" fontId="16" fillId="39" borderId="23" xfId="0" applyFont="1" applyFill="1" applyBorder="1" applyAlignment="1">
      <alignment wrapText="1"/>
    </xf>
    <xf numFmtId="0" fontId="16" fillId="39" borderId="11" xfId="0" applyFont="1" applyFill="1" applyBorder="1" applyAlignment="1">
      <alignment horizontal="center" wrapText="1"/>
    </xf>
    <xf numFmtId="0" fontId="16" fillId="39" borderId="0" xfId="0" applyFont="1" applyFill="1" applyBorder="1" applyAlignment="1">
      <alignment wrapText="1"/>
    </xf>
    <xf numFmtId="0" fontId="5" fillId="36" borderId="11" xfId="0" applyFont="1" applyFill="1" applyBorder="1" applyAlignment="1">
      <alignment/>
    </xf>
    <xf numFmtId="0" fontId="4" fillId="36" borderId="0" xfId="0" applyFont="1" applyFill="1" applyBorder="1" applyAlignment="1">
      <alignment/>
    </xf>
    <xf numFmtId="0" fontId="4" fillId="36" borderId="23" xfId="0" applyFont="1" applyFill="1" applyBorder="1" applyAlignment="1">
      <alignment horizontal="right"/>
    </xf>
    <xf numFmtId="42" fontId="6" fillId="36" borderId="23" xfId="44" applyNumberFormat="1" applyFont="1" applyFill="1" applyBorder="1" applyAlignment="1" applyProtection="1">
      <alignment/>
      <protection/>
    </xf>
    <xf numFmtId="0" fontId="4" fillId="36" borderId="11" xfId="0" applyFont="1" applyFill="1" applyBorder="1" applyAlignment="1">
      <alignment horizontal="center"/>
    </xf>
    <xf numFmtId="0" fontId="5" fillId="35" borderId="11" xfId="0" applyFont="1" applyFill="1" applyBorder="1" applyAlignment="1">
      <alignment/>
    </xf>
    <xf numFmtId="0" fontId="8" fillId="35" borderId="0" xfId="0" applyFont="1" applyFill="1" applyBorder="1" applyAlignment="1">
      <alignment/>
    </xf>
    <xf numFmtId="0" fontId="0" fillId="35" borderId="11" xfId="0" applyFill="1" applyBorder="1" applyAlignment="1">
      <alignment/>
    </xf>
    <xf numFmtId="42" fontId="6" fillId="35" borderId="23" xfId="0" applyNumberFormat="1" applyFont="1" applyFill="1" applyBorder="1" applyAlignment="1">
      <alignment/>
    </xf>
    <xf numFmtId="0" fontId="0" fillId="35" borderId="11" xfId="0" applyFill="1" applyBorder="1" applyAlignment="1">
      <alignment horizontal="center"/>
    </xf>
    <xf numFmtId="182" fontId="6" fillId="35" borderId="23" xfId="0" applyNumberFormat="1" applyFont="1" applyFill="1" applyBorder="1" applyAlignment="1">
      <alignment/>
    </xf>
    <xf numFmtId="182" fontId="6" fillId="35" borderId="0" xfId="0" applyNumberFormat="1" applyFont="1" applyFill="1" applyBorder="1" applyAlignment="1">
      <alignment/>
    </xf>
    <xf numFmtId="9" fontId="0" fillId="35" borderId="22" xfId="0" applyNumberFormat="1" applyFill="1" applyBorder="1" applyAlignment="1">
      <alignment/>
    </xf>
    <xf numFmtId="42" fontId="6" fillId="35" borderId="23" xfId="44" applyNumberFormat="1" applyFont="1" applyFill="1" applyBorder="1" applyAlignment="1" applyProtection="1">
      <alignment/>
      <protection/>
    </xf>
    <xf numFmtId="1" fontId="0" fillId="35" borderId="11" xfId="0" applyNumberFormat="1" applyFill="1" applyBorder="1" applyAlignment="1">
      <alignment horizontal="center"/>
    </xf>
    <xf numFmtId="0" fontId="0" fillId="35" borderId="27" xfId="0" applyFill="1" applyBorder="1" applyAlignment="1">
      <alignment/>
    </xf>
    <xf numFmtId="182" fontId="6" fillId="35" borderId="23" xfId="44" applyNumberFormat="1" applyFont="1" applyFill="1" applyBorder="1" applyAlignment="1" applyProtection="1">
      <alignment/>
      <protection/>
    </xf>
    <xf numFmtId="182" fontId="6" fillId="35" borderId="0" xfId="44" applyNumberFormat="1" applyFont="1" applyFill="1" applyBorder="1" applyAlignment="1" applyProtection="1">
      <alignment/>
      <protection/>
    </xf>
    <xf numFmtId="3" fontId="0" fillId="35" borderId="11" xfId="44" applyNumberFormat="1" applyFont="1" applyFill="1" applyBorder="1" applyAlignment="1" applyProtection="1">
      <alignment horizontal="center"/>
      <protection/>
    </xf>
    <xf numFmtId="0" fontId="0" fillId="36" borderId="23" xfId="0" applyFill="1" applyBorder="1" applyAlignment="1">
      <alignment/>
    </xf>
    <xf numFmtId="42" fontId="6" fillId="36" borderId="23" xfId="0" applyNumberFormat="1" applyFont="1" applyFill="1" applyBorder="1" applyAlignment="1">
      <alignment/>
    </xf>
    <xf numFmtId="182" fontId="6" fillId="36" borderId="23" xfId="0" applyNumberFormat="1" applyFont="1" applyFill="1" applyBorder="1" applyAlignment="1">
      <alignment/>
    </xf>
    <xf numFmtId="182" fontId="6" fillId="36" borderId="0" xfId="0" applyNumberFormat="1" applyFont="1" applyFill="1" applyBorder="1" applyAlignment="1">
      <alignment/>
    </xf>
    <xf numFmtId="0" fontId="4" fillId="36" borderId="11" xfId="0" applyFont="1" applyFill="1" applyBorder="1" applyAlignment="1">
      <alignment horizontal="right"/>
    </xf>
    <xf numFmtId="42" fontId="6" fillId="36" borderId="23" xfId="0" applyNumberFormat="1" applyFont="1" applyFill="1" applyBorder="1" applyAlignment="1">
      <alignment horizontal="right"/>
    </xf>
    <xf numFmtId="182" fontId="6" fillId="36" borderId="23" xfId="0" applyNumberFormat="1" applyFont="1" applyFill="1" applyBorder="1" applyAlignment="1">
      <alignment horizontal="right"/>
    </xf>
    <xf numFmtId="182" fontId="6" fillId="36" borderId="0" xfId="0" applyNumberFormat="1" applyFont="1" applyFill="1" applyBorder="1" applyAlignment="1">
      <alignment horizontal="right"/>
    </xf>
    <xf numFmtId="0" fontId="8" fillId="35" borderId="0" xfId="0" applyFont="1" applyFill="1" applyBorder="1" applyAlignment="1">
      <alignment wrapText="1"/>
    </xf>
    <xf numFmtId="0" fontId="8" fillId="35" borderId="22" xfId="0" applyFont="1" applyFill="1" applyBorder="1" applyAlignment="1">
      <alignment/>
    </xf>
    <xf numFmtId="176" fontId="0" fillId="35" borderId="22" xfId="0" applyNumberFormat="1" applyFill="1" applyBorder="1" applyAlignment="1">
      <alignment/>
    </xf>
    <xf numFmtId="0" fontId="8" fillId="35" borderId="28" xfId="0" applyFont="1" applyFill="1" applyBorder="1" applyAlignment="1">
      <alignment/>
    </xf>
    <xf numFmtId="176" fontId="0" fillId="35" borderId="29" xfId="0" applyNumberFormat="1" applyFill="1" applyBorder="1" applyAlignment="1">
      <alignment/>
    </xf>
    <xf numFmtId="0" fontId="8" fillId="35" borderId="22" xfId="0" applyFont="1" applyFill="1" applyBorder="1" applyAlignment="1">
      <alignment wrapText="1"/>
    </xf>
    <xf numFmtId="176" fontId="0" fillId="35" borderId="23" xfId="0" applyNumberFormat="1" applyFill="1" applyBorder="1" applyAlignment="1">
      <alignment/>
    </xf>
    <xf numFmtId="0" fontId="10" fillId="40" borderId="11" xfId="0" applyFont="1" applyFill="1" applyBorder="1" applyAlignment="1">
      <alignment/>
    </xf>
    <xf numFmtId="0" fontId="9" fillId="40" borderId="0" xfId="0" applyFont="1" applyFill="1" applyBorder="1" applyAlignment="1">
      <alignment vertical="center"/>
    </xf>
    <xf numFmtId="0" fontId="9" fillId="40" borderId="23" xfId="0" applyFont="1" applyFill="1" applyBorder="1" applyAlignment="1">
      <alignment vertical="center"/>
    </xf>
    <xf numFmtId="0" fontId="9" fillId="40" borderId="24" xfId="0" applyFont="1" applyFill="1" applyBorder="1" applyAlignment="1">
      <alignment vertical="center"/>
    </xf>
    <xf numFmtId="42" fontId="9" fillId="40" borderId="25" xfId="0" applyNumberFormat="1" applyFont="1" applyFill="1" applyBorder="1" applyAlignment="1">
      <alignment vertical="center"/>
    </xf>
    <xf numFmtId="0" fontId="9" fillId="40" borderId="21" xfId="0" applyFont="1" applyFill="1" applyBorder="1" applyAlignment="1">
      <alignment vertical="center"/>
    </xf>
    <xf numFmtId="182" fontId="9" fillId="40" borderId="25" xfId="0" applyNumberFormat="1" applyFont="1" applyFill="1" applyBorder="1" applyAlignment="1">
      <alignment vertical="center"/>
    </xf>
    <xf numFmtId="2" fontId="9" fillId="40" borderId="24" xfId="0" applyNumberFormat="1" applyFont="1" applyFill="1" applyBorder="1" applyAlignment="1">
      <alignment vertical="center"/>
    </xf>
    <xf numFmtId="182" fontId="9" fillId="40" borderId="21" xfId="0" applyNumberFormat="1" applyFont="1" applyFill="1" applyBorder="1" applyAlignment="1">
      <alignment vertical="center"/>
    </xf>
    <xf numFmtId="0" fontId="18" fillId="40" borderId="0" xfId="0" applyFont="1" applyFill="1" applyBorder="1" applyAlignment="1">
      <alignment vertical="top"/>
    </xf>
    <xf numFmtId="0" fontId="11" fillId="40" borderId="0" xfId="0" applyFont="1" applyFill="1" applyBorder="1" applyAlignment="1">
      <alignment/>
    </xf>
    <xf numFmtId="0" fontId="23" fillId="40" borderId="0" xfId="0" applyFont="1" applyFill="1" applyBorder="1" applyAlignment="1">
      <alignment horizontal="left" vertical="top"/>
    </xf>
    <xf numFmtId="0" fontId="30" fillId="40" borderId="0" xfId="0" applyFont="1" applyFill="1" applyBorder="1" applyAlignment="1">
      <alignment vertical="center"/>
    </xf>
    <xf numFmtId="0" fontId="9" fillId="39" borderId="0" xfId="0" applyFont="1" applyFill="1" applyBorder="1" applyAlignment="1">
      <alignment vertical="center"/>
    </xf>
    <xf numFmtId="0" fontId="10" fillId="39" borderId="0" xfId="0" applyFont="1" applyFill="1" applyBorder="1" applyAlignment="1">
      <alignment vertical="center"/>
    </xf>
    <xf numFmtId="0" fontId="11" fillId="39" borderId="0" xfId="0" applyFont="1" applyFill="1" applyBorder="1" applyAlignment="1">
      <alignment vertical="center"/>
    </xf>
    <xf numFmtId="0" fontId="15" fillId="39" borderId="0" xfId="0" applyFont="1" applyFill="1" applyBorder="1" applyAlignment="1">
      <alignment vertical="center"/>
    </xf>
    <xf numFmtId="0" fontId="11" fillId="39" borderId="0" xfId="0" applyFont="1" applyFill="1" applyBorder="1" applyAlignment="1">
      <alignment/>
    </xf>
    <xf numFmtId="0" fontId="12" fillId="39" borderId="0" xfId="0" applyFont="1" applyFill="1" applyBorder="1" applyAlignment="1">
      <alignment/>
    </xf>
    <xf numFmtId="0" fontId="5" fillId="35" borderId="0" xfId="0" applyFont="1" applyFill="1" applyBorder="1" applyAlignment="1">
      <alignment horizontal="center" vertical="center"/>
    </xf>
    <xf numFmtId="0" fontId="4" fillId="39" borderId="0" xfId="0" applyFont="1" applyFill="1" applyBorder="1" applyAlignment="1">
      <alignment wrapText="1"/>
    </xf>
    <xf numFmtId="0" fontId="0" fillId="39" borderId="0" xfId="0" applyFill="1" applyBorder="1" applyAlignment="1">
      <alignment wrapText="1"/>
    </xf>
    <xf numFmtId="173" fontId="4" fillId="35" borderId="0" xfId="0" applyNumberFormat="1" applyFont="1" applyFill="1" applyBorder="1" applyAlignment="1">
      <alignment/>
    </xf>
    <xf numFmtId="173" fontId="6" fillId="35" borderId="0" xfId="44" applyNumberFormat="1" applyFont="1" applyFill="1" applyBorder="1" applyAlignment="1" applyProtection="1">
      <alignment/>
      <protection/>
    </xf>
    <xf numFmtId="182" fontId="4" fillId="35" borderId="0" xfId="0" applyNumberFormat="1" applyFont="1" applyFill="1" applyBorder="1" applyAlignment="1">
      <alignment/>
    </xf>
    <xf numFmtId="0" fontId="6" fillId="35" borderId="0" xfId="44" applyNumberFormat="1" applyFont="1" applyFill="1" applyBorder="1" applyAlignment="1" applyProtection="1">
      <alignment/>
      <protection/>
    </xf>
    <xf numFmtId="0" fontId="5" fillId="36" borderId="0" xfId="0" applyFont="1" applyFill="1" applyBorder="1" applyAlignment="1">
      <alignment vertical="center"/>
    </xf>
    <xf numFmtId="173" fontId="5" fillId="36" borderId="0" xfId="44" applyNumberFormat="1" applyFont="1" applyFill="1" applyBorder="1" applyAlignment="1" applyProtection="1">
      <alignment horizontal="right" wrapText="1"/>
      <protection/>
    </xf>
    <xf numFmtId="173" fontId="6" fillId="36" borderId="0" xfId="44" applyNumberFormat="1" applyFont="1" applyFill="1" applyBorder="1" applyAlignment="1" applyProtection="1">
      <alignment/>
      <protection/>
    </xf>
    <xf numFmtId="0" fontId="5" fillId="35" borderId="0" xfId="0" applyFont="1" applyFill="1" applyBorder="1" applyAlignment="1">
      <alignment vertical="center"/>
    </xf>
    <xf numFmtId="173" fontId="5" fillId="35" borderId="0" xfId="44" applyNumberFormat="1" applyFont="1" applyFill="1" applyBorder="1" applyAlignment="1" applyProtection="1">
      <alignment horizontal="right" wrapText="1"/>
      <protection/>
    </xf>
    <xf numFmtId="172" fontId="6" fillId="35" borderId="0" xfId="44" applyNumberFormat="1" applyFont="1" applyFill="1" applyBorder="1" applyAlignment="1" applyProtection="1">
      <alignment/>
      <protection/>
    </xf>
    <xf numFmtId="0" fontId="17" fillId="39" borderId="0" xfId="0" applyFont="1" applyFill="1" applyBorder="1" applyAlignment="1">
      <alignment vertical="center"/>
    </xf>
    <xf numFmtId="0" fontId="18" fillId="39" borderId="0" xfId="0" applyFont="1" applyFill="1" applyBorder="1" applyAlignment="1">
      <alignment vertical="center"/>
    </xf>
    <xf numFmtId="0" fontId="20" fillId="39" borderId="0" xfId="0" applyFont="1" applyFill="1" applyBorder="1" applyAlignment="1">
      <alignment vertical="center"/>
    </xf>
    <xf numFmtId="173" fontId="18" fillId="39" borderId="0" xfId="44" applyNumberFormat="1" applyFont="1" applyFill="1" applyBorder="1" applyAlignment="1" applyProtection="1">
      <alignment vertical="center"/>
      <protection/>
    </xf>
    <xf numFmtId="172" fontId="18" fillId="39" borderId="0" xfId="44" applyNumberFormat="1" applyFont="1" applyFill="1" applyBorder="1" applyAlignment="1" applyProtection="1">
      <alignment vertical="center"/>
      <protection/>
    </xf>
    <xf numFmtId="0" fontId="4" fillId="35" borderId="0" xfId="0" applyFont="1" applyFill="1" applyBorder="1" applyAlignment="1">
      <alignment horizontal="center"/>
    </xf>
    <xf numFmtId="0" fontId="6" fillId="35" borderId="0" xfId="0" applyFont="1" applyFill="1" applyBorder="1" applyAlignment="1">
      <alignment/>
    </xf>
    <xf numFmtId="0" fontId="6" fillId="35" borderId="27" xfId="0" applyFont="1" applyFill="1" applyBorder="1" applyAlignment="1">
      <alignment/>
    </xf>
    <xf numFmtId="0" fontId="6" fillId="35" borderId="30" xfId="0" applyFont="1" applyFill="1" applyBorder="1" applyAlignment="1">
      <alignment/>
    </xf>
    <xf numFmtId="0" fontId="0" fillId="35" borderId="0" xfId="0" applyFill="1" applyBorder="1" applyAlignment="1">
      <alignment horizontal="right"/>
    </xf>
    <xf numFmtId="0" fontId="14" fillId="35" borderId="0" xfId="0" applyFont="1" applyFill="1" applyBorder="1" applyAlignment="1">
      <alignment horizontal="right" wrapText="1"/>
    </xf>
    <xf numFmtId="0" fontId="0" fillId="40" borderId="11" xfId="0" applyFill="1" applyBorder="1" applyAlignment="1">
      <alignment/>
    </xf>
    <xf numFmtId="0" fontId="18" fillId="40" borderId="0" xfId="0" applyFont="1" applyFill="1" applyBorder="1" applyAlignment="1">
      <alignment/>
    </xf>
    <xf numFmtId="0" fontId="0" fillId="0" borderId="10" xfId="0" applyBorder="1" applyAlignment="1">
      <alignment/>
    </xf>
    <xf numFmtId="0" fontId="11" fillId="0" borderId="10" xfId="0" applyFont="1" applyFill="1" applyBorder="1" applyAlignment="1">
      <alignment/>
    </xf>
    <xf numFmtId="0" fontId="0" fillId="0" borderId="10" xfId="0" applyFill="1" applyBorder="1" applyAlignment="1">
      <alignment/>
    </xf>
    <xf numFmtId="0" fontId="5" fillId="0" borderId="10" xfId="0" applyFont="1" applyFill="1" applyBorder="1" applyAlignment="1">
      <alignment/>
    </xf>
    <xf numFmtId="0" fontId="0" fillId="37" borderId="10" xfId="0" applyFill="1" applyBorder="1" applyAlignment="1">
      <alignment/>
    </xf>
    <xf numFmtId="0" fontId="18" fillId="40" borderId="31" xfId="0" applyFont="1" applyFill="1" applyBorder="1" applyAlignment="1">
      <alignment vertical="center"/>
    </xf>
    <xf numFmtId="0" fontId="31" fillId="40" borderId="32" xfId="0" applyFont="1" applyFill="1" applyBorder="1" applyAlignment="1">
      <alignment vertical="center"/>
    </xf>
    <xf numFmtId="0" fontId="11" fillId="40" borderId="32" xfId="0" applyFont="1" applyFill="1" applyBorder="1" applyAlignment="1">
      <alignment vertical="center"/>
    </xf>
    <xf numFmtId="0" fontId="11" fillId="40" borderId="33" xfId="0" applyFont="1" applyFill="1" applyBorder="1" applyAlignment="1">
      <alignment vertical="center"/>
    </xf>
    <xf numFmtId="0" fontId="21" fillId="39" borderId="10" xfId="0" applyFont="1" applyFill="1" applyBorder="1" applyAlignment="1">
      <alignment vertical="center"/>
    </xf>
    <xf numFmtId="0" fontId="21" fillId="39" borderId="0" xfId="0" applyFont="1" applyFill="1" applyBorder="1" applyAlignment="1">
      <alignment vertical="center"/>
    </xf>
    <xf numFmtId="0" fontId="21" fillId="39" borderId="12" xfId="0" applyFont="1" applyFill="1" applyBorder="1" applyAlignment="1">
      <alignment vertical="center"/>
    </xf>
    <xf numFmtId="0" fontId="6" fillId="35" borderId="10" xfId="0" applyFont="1" applyFill="1" applyBorder="1" applyAlignment="1">
      <alignment/>
    </xf>
    <xf numFmtId="0" fontId="4" fillId="35" borderId="12" xfId="0" applyFont="1" applyFill="1" applyBorder="1" applyAlignment="1">
      <alignment horizontal="right"/>
    </xf>
    <xf numFmtId="0" fontId="9" fillId="40" borderId="10" xfId="0" applyFont="1" applyFill="1" applyBorder="1" applyAlignment="1">
      <alignment/>
    </xf>
    <xf numFmtId="0" fontId="9" fillId="40" borderId="0" xfId="0" applyFont="1" applyFill="1" applyBorder="1" applyAlignment="1">
      <alignment/>
    </xf>
    <xf numFmtId="182" fontId="9" fillId="40" borderId="0" xfId="0" applyNumberFormat="1" applyFont="1" applyFill="1" applyBorder="1" applyAlignment="1">
      <alignment/>
    </xf>
    <xf numFmtId="182" fontId="9" fillId="40" borderId="12" xfId="0" applyNumberFormat="1" applyFont="1" applyFill="1" applyBorder="1" applyAlignment="1">
      <alignment/>
    </xf>
    <xf numFmtId="0" fontId="0" fillId="36" borderId="10" xfId="0" applyFill="1" applyBorder="1" applyAlignment="1">
      <alignment/>
    </xf>
    <xf numFmtId="182" fontId="6" fillId="36" borderId="12" xfId="0" applyNumberFormat="1" applyFont="1" applyFill="1" applyBorder="1" applyAlignment="1">
      <alignment/>
    </xf>
    <xf numFmtId="0" fontId="9" fillId="35" borderId="10" xfId="0" applyFont="1" applyFill="1" applyBorder="1" applyAlignment="1">
      <alignment/>
    </xf>
    <xf numFmtId="0" fontId="9" fillId="35" borderId="0" xfId="0" applyFont="1" applyFill="1" applyBorder="1" applyAlignment="1">
      <alignment/>
    </xf>
    <xf numFmtId="172" fontId="9" fillId="35" borderId="0" xfId="0" applyNumberFormat="1" applyFont="1" applyFill="1" applyBorder="1" applyAlignment="1">
      <alignment/>
    </xf>
    <xf numFmtId="172" fontId="9" fillId="35" borderId="12" xfId="0" applyNumberFormat="1" applyFont="1" applyFill="1" applyBorder="1" applyAlignment="1">
      <alignment/>
    </xf>
    <xf numFmtId="0" fontId="0" fillId="35" borderId="10" xfId="0" applyFill="1" applyBorder="1" applyAlignment="1">
      <alignment/>
    </xf>
    <xf numFmtId="1" fontId="6" fillId="35" borderId="12" xfId="0" applyNumberFormat="1" applyFont="1" applyFill="1" applyBorder="1" applyAlignment="1">
      <alignment/>
    </xf>
    <xf numFmtId="0" fontId="27" fillId="35" borderId="0" xfId="0" applyFont="1" applyFill="1" applyBorder="1" applyAlignment="1">
      <alignment/>
    </xf>
    <xf numFmtId="1" fontId="28" fillId="35" borderId="0" xfId="0" applyNumberFormat="1" applyFont="1" applyFill="1" applyBorder="1" applyAlignment="1">
      <alignment/>
    </xf>
    <xf numFmtId="1" fontId="28" fillId="35" borderId="12" xfId="0" applyNumberFormat="1" applyFont="1" applyFill="1" applyBorder="1" applyAlignment="1">
      <alignment/>
    </xf>
    <xf numFmtId="0" fontId="0" fillId="35" borderId="12" xfId="0" applyFill="1" applyBorder="1" applyAlignment="1">
      <alignment/>
    </xf>
    <xf numFmtId="0" fontId="27" fillId="36" borderId="15" xfId="0" applyFont="1" applyFill="1" applyBorder="1" applyAlignment="1">
      <alignment horizontal="center" wrapText="1"/>
    </xf>
    <xf numFmtId="0" fontId="7" fillId="36" borderId="20" xfId="0" applyFont="1" applyFill="1" applyBorder="1" applyAlignment="1">
      <alignment horizontal="center" wrapText="1"/>
    </xf>
    <xf numFmtId="0" fontId="7" fillId="35" borderId="0" xfId="0" applyFont="1" applyFill="1" applyBorder="1" applyAlignment="1">
      <alignment vertical="center"/>
    </xf>
    <xf numFmtId="0" fontId="7" fillId="35" borderId="0" xfId="0" applyFont="1" applyFill="1" applyBorder="1" applyAlignment="1">
      <alignment/>
    </xf>
    <xf numFmtId="0" fontId="24" fillId="39" borderId="0" xfId="0" applyFont="1" applyFill="1" applyBorder="1" applyAlignment="1">
      <alignment horizontal="center" wrapText="1"/>
    </xf>
    <xf numFmtId="9" fontId="8" fillId="35" borderId="0" xfId="0" applyNumberFormat="1" applyFont="1" applyFill="1" applyBorder="1" applyAlignment="1">
      <alignment horizontal="left" wrapText="1"/>
    </xf>
    <xf numFmtId="9" fontId="8" fillId="35" borderId="0" xfId="0" applyNumberFormat="1" applyFont="1" applyFill="1" applyBorder="1" applyAlignment="1">
      <alignment/>
    </xf>
    <xf numFmtId="9" fontId="8" fillId="35" borderId="0" xfId="44" applyNumberFormat="1" applyFont="1" applyFill="1" applyBorder="1" applyAlignment="1" applyProtection="1">
      <alignment/>
      <protection/>
    </xf>
    <xf numFmtId="0" fontId="4" fillId="36" borderId="0" xfId="0" applyFont="1" applyFill="1" applyBorder="1" applyAlignment="1">
      <alignment horizontal="center" vertical="center" wrapText="1"/>
    </xf>
    <xf numFmtId="0" fontId="0" fillId="35" borderId="0" xfId="0" applyFill="1" applyBorder="1" applyAlignment="1">
      <alignment horizontal="center"/>
    </xf>
    <xf numFmtId="0" fontId="6" fillId="36" borderId="34" xfId="0" applyFont="1" applyFill="1" applyBorder="1" applyAlignment="1">
      <alignment/>
    </xf>
    <xf numFmtId="0" fontId="6" fillId="35" borderId="35" xfId="0" applyFont="1" applyFill="1" applyBorder="1" applyAlignment="1">
      <alignment/>
    </xf>
    <xf numFmtId="0" fontId="6" fillId="36" borderId="36" xfId="0" applyFont="1" applyFill="1" applyBorder="1" applyAlignment="1">
      <alignment/>
    </xf>
    <xf numFmtId="0" fontId="6" fillId="35" borderId="37" xfId="0" applyFont="1" applyFill="1" applyBorder="1" applyAlignment="1">
      <alignment/>
    </xf>
    <xf numFmtId="0" fontId="25" fillId="35" borderId="27" xfId="0" applyFont="1" applyFill="1" applyBorder="1" applyAlignment="1">
      <alignment/>
    </xf>
    <xf numFmtId="0" fontId="25" fillId="35" borderId="30" xfId="0" applyFont="1" applyFill="1" applyBorder="1" applyAlignment="1">
      <alignment/>
    </xf>
    <xf numFmtId="0" fontId="8" fillId="36" borderId="11" xfId="0" applyFont="1" applyFill="1" applyBorder="1" applyAlignment="1">
      <alignment horizontal="center"/>
    </xf>
    <xf numFmtId="0" fontId="8" fillId="36" borderId="0" xfId="0" applyFont="1" applyFill="1" applyBorder="1" applyAlignment="1">
      <alignment horizontal="right"/>
    </xf>
    <xf numFmtId="182" fontId="29" fillId="36" borderId="23" xfId="44" applyNumberFormat="1" applyFont="1" applyFill="1" applyBorder="1" applyAlignment="1" applyProtection="1">
      <alignment/>
      <protection/>
    </xf>
    <xf numFmtId="173" fontId="29" fillId="36" borderId="11" xfId="44" applyNumberFormat="1" applyFont="1" applyFill="1" applyBorder="1" applyAlignment="1" applyProtection="1">
      <alignment horizontal="center"/>
      <protection/>
    </xf>
    <xf numFmtId="182" fontId="29" fillId="36" borderId="0" xfId="44" applyNumberFormat="1" applyFont="1" applyFill="1" applyBorder="1" applyAlignment="1" applyProtection="1">
      <alignment/>
      <protection/>
    </xf>
    <xf numFmtId="0" fontId="0" fillId="36" borderId="0" xfId="0" applyFont="1" applyFill="1" applyBorder="1" applyAlignment="1">
      <alignment horizontal="left"/>
    </xf>
    <xf numFmtId="0" fontId="5" fillId="35" borderId="16" xfId="0" applyNumberFormat="1" applyFont="1" applyFill="1" applyBorder="1" applyAlignment="1">
      <alignment horizontal="center" vertical="center"/>
    </xf>
    <xf numFmtId="0" fontId="0" fillId="35" borderId="0" xfId="0" applyFont="1" applyFill="1" applyBorder="1" applyAlignment="1">
      <alignment horizontal="center" wrapText="1"/>
    </xf>
    <xf numFmtId="20" fontId="0" fillId="35" borderId="0" xfId="0" applyNumberFormat="1" applyFont="1" applyFill="1" applyBorder="1" applyAlignment="1">
      <alignment horizontal="center" wrapText="1"/>
    </xf>
    <xf numFmtId="42" fontId="6" fillId="35" borderId="0" xfId="0" applyNumberFormat="1" applyFont="1" applyFill="1" applyBorder="1" applyAlignment="1">
      <alignment/>
    </xf>
    <xf numFmtId="0" fontId="0" fillId="35" borderId="22" xfId="0" applyFill="1" applyBorder="1" applyAlignment="1">
      <alignment horizontal="center"/>
    </xf>
    <xf numFmtId="176" fontId="0" fillId="35" borderId="38" xfId="0" applyNumberFormat="1" applyFill="1" applyBorder="1" applyAlignment="1">
      <alignment/>
    </xf>
    <xf numFmtId="0" fontId="8" fillId="35" borderId="39" xfId="0" applyFont="1" applyFill="1" applyBorder="1" applyAlignment="1">
      <alignment wrapText="1"/>
    </xf>
    <xf numFmtId="0" fontId="0" fillId="35" borderId="40" xfId="0" applyFill="1" applyBorder="1" applyAlignment="1">
      <alignment horizontal="center"/>
    </xf>
    <xf numFmtId="0" fontId="0" fillId="35" borderId="41" xfId="0" applyFill="1" applyBorder="1" applyAlignment="1">
      <alignment horizontal="center"/>
    </xf>
    <xf numFmtId="0" fontId="8" fillId="35" borderId="0" xfId="0" applyFont="1" applyFill="1" applyBorder="1" applyAlignment="1">
      <alignment horizontal="right"/>
    </xf>
    <xf numFmtId="42" fontId="6" fillId="35" borderId="0" xfId="44" applyNumberFormat="1" applyFont="1" applyFill="1" applyBorder="1" applyAlignment="1" applyProtection="1">
      <alignment/>
      <protection/>
    </xf>
    <xf numFmtId="1" fontId="0" fillId="35" borderId="0" xfId="0" applyNumberFormat="1" applyFill="1" applyBorder="1" applyAlignment="1">
      <alignment horizontal="center"/>
    </xf>
    <xf numFmtId="0" fontId="0" fillId="35" borderId="42" xfId="0" applyFill="1" applyBorder="1" applyAlignment="1">
      <alignment/>
    </xf>
    <xf numFmtId="3" fontId="0" fillId="35" borderId="0" xfId="44" applyNumberFormat="1" applyFont="1" applyFill="1" applyBorder="1" applyAlignment="1" applyProtection="1">
      <alignment horizontal="center"/>
      <protection/>
    </xf>
    <xf numFmtId="172" fontId="0" fillId="35" borderId="0" xfId="0" applyNumberFormat="1" applyFont="1" applyFill="1" applyBorder="1" applyAlignment="1">
      <alignment/>
    </xf>
    <xf numFmtId="0" fontId="27" fillId="35" borderId="0" xfId="0" applyFont="1" applyFill="1" applyBorder="1" applyAlignment="1">
      <alignment horizontal="center"/>
    </xf>
    <xf numFmtId="0" fontId="26" fillId="35" borderId="22" xfId="0" applyFont="1" applyFill="1" applyBorder="1" applyAlignment="1">
      <alignment horizontal="center"/>
    </xf>
    <xf numFmtId="0" fontId="37" fillId="35" borderId="22" xfId="0" applyFont="1" applyFill="1" applyBorder="1" applyAlignment="1">
      <alignment horizontal="center" wrapText="1"/>
    </xf>
    <xf numFmtId="1" fontId="37" fillId="35" borderId="22" xfId="0" applyNumberFormat="1" applyFont="1" applyFill="1" applyBorder="1" applyAlignment="1">
      <alignment horizontal="center"/>
    </xf>
    <xf numFmtId="0" fontId="37" fillId="35" borderId="22" xfId="0" applyFont="1" applyFill="1" applyBorder="1" applyAlignment="1">
      <alignment horizontal="center"/>
    </xf>
    <xf numFmtId="0" fontId="0" fillId="35" borderId="0" xfId="44" applyNumberFormat="1" applyFont="1" applyFill="1" applyBorder="1" applyAlignment="1" applyProtection="1">
      <alignment horizontal="center"/>
      <protection/>
    </xf>
    <xf numFmtId="173" fontId="6" fillId="35" borderId="0" xfId="44" applyNumberFormat="1" applyFont="1" applyFill="1" applyBorder="1" applyAlignment="1" applyProtection="1">
      <alignment horizontal="center"/>
      <protection/>
    </xf>
    <xf numFmtId="0" fontId="6" fillId="35" borderId="0" xfId="44" applyNumberFormat="1" applyFont="1" applyFill="1" applyBorder="1" applyAlignment="1" applyProtection="1">
      <alignment horizontal="center"/>
      <protection/>
    </xf>
    <xf numFmtId="0" fontId="0" fillId="35" borderId="0" xfId="0" applyNumberFormat="1" applyFill="1" applyBorder="1" applyAlignment="1">
      <alignment horizontal="center"/>
    </xf>
    <xf numFmtId="182" fontId="5" fillId="35" borderId="0" xfId="44" applyNumberFormat="1" applyFont="1" applyFill="1" applyBorder="1" applyAlignment="1" applyProtection="1">
      <alignment horizontal="right" wrapText="1"/>
      <protection/>
    </xf>
    <xf numFmtId="182" fontId="6" fillId="35" borderId="0" xfId="44" applyNumberFormat="1" applyFont="1" applyFill="1" applyBorder="1" applyAlignment="1" applyProtection="1">
      <alignment horizontal="right" wrapText="1"/>
      <protection/>
    </xf>
    <xf numFmtId="1" fontId="37" fillId="35" borderId="22" xfId="0" applyNumberFormat="1" applyFont="1" applyFill="1" applyBorder="1" applyAlignment="1">
      <alignment horizontal="center" wrapText="1"/>
    </xf>
    <xf numFmtId="173" fontId="18" fillId="39" borderId="0" xfId="44" applyNumberFormat="1" applyFont="1" applyFill="1" applyBorder="1" applyAlignment="1" applyProtection="1">
      <alignment vertical="center"/>
      <protection/>
    </xf>
    <xf numFmtId="0" fontId="37" fillId="35" borderId="0" xfId="0" applyFont="1" applyFill="1" applyBorder="1" applyAlignment="1">
      <alignment horizontal="center"/>
    </xf>
    <xf numFmtId="1" fontId="37" fillId="35" borderId="0" xfId="0" applyNumberFormat="1" applyFont="1" applyFill="1" applyBorder="1" applyAlignment="1">
      <alignment horizontal="center"/>
    </xf>
    <xf numFmtId="0" fontId="37" fillId="36" borderId="0" xfId="0" applyFont="1" applyFill="1" applyBorder="1" applyAlignment="1">
      <alignment horizontal="center"/>
    </xf>
    <xf numFmtId="1" fontId="37" fillId="36" borderId="0" xfId="0" applyNumberFormat="1" applyFont="1" applyFill="1" applyBorder="1" applyAlignment="1">
      <alignment horizontal="center"/>
    </xf>
    <xf numFmtId="172" fontId="6" fillId="36" borderId="0" xfId="44" applyNumberFormat="1" applyFont="1" applyFill="1" applyBorder="1" applyAlignment="1" applyProtection="1">
      <alignment/>
      <protection/>
    </xf>
    <xf numFmtId="0" fontId="7" fillId="35" borderId="22" xfId="0" applyFont="1" applyFill="1" applyBorder="1" applyAlignment="1">
      <alignment horizontal="center"/>
    </xf>
    <xf numFmtId="173" fontId="8" fillId="35" borderId="0" xfId="44" applyNumberFormat="1" applyFont="1" applyFill="1" applyBorder="1" applyAlignment="1" applyProtection="1">
      <alignment/>
      <protection/>
    </xf>
    <xf numFmtId="172" fontId="8" fillId="35" borderId="0" xfId="44" applyNumberFormat="1" applyFont="1" applyFill="1" applyBorder="1" applyAlignment="1" applyProtection="1">
      <alignment/>
      <protection/>
    </xf>
    <xf numFmtId="0" fontId="3" fillId="38" borderId="11" xfId="0" applyFont="1" applyFill="1" applyBorder="1" applyAlignment="1">
      <alignment horizontal="left" wrapText="1"/>
    </xf>
    <xf numFmtId="0" fontId="3" fillId="38" borderId="0" xfId="0" applyFont="1" applyFill="1" applyBorder="1" applyAlignment="1">
      <alignment horizontal="left" wrapText="1"/>
    </xf>
    <xf numFmtId="0" fontId="3" fillId="38" borderId="0" xfId="0" applyFont="1" applyFill="1" applyBorder="1" applyAlignment="1">
      <alignment wrapText="1"/>
    </xf>
    <xf numFmtId="0" fontId="3" fillId="38" borderId="24" xfId="0" applyFont="1" applyFill="1" applyBorder="1" applyAlignment="1">
      <alignment horizontal="left" wrapText="1"/>
    </xf>
    <xf numFmtId="0" fontId="3" fillId="38" borderId="21" xfId="0" applyFont="1" applyFill="1" applyBorder="1" applyAlignment="1">
      <alignment horizontal="left" wrapText="1"/>
    </xf>
    <xf numFmtId="0" fontId="3" fillId="38" borderId="21" xfId="0" applyFont="1" applyFill="1" applyBorder="1" applyAlignment="1">
      <alignment wrapText="1"/>
    </xf>
    <xf numFmtId="0" fontId="3" fillId="38" borderId="11" xfId="0" applyFont="1" applyFill="1" applyBorder="1" applyAlignment="1">
      <alignment horizontal="left" wrapText="1"/>
    </xf>
    <xf numFmtId="0" fontId="3" fillId="38" borderId="0" xfId="0" applyFont="1" applyFill="1" applyBorder="1" applyAlignment="1">
      <alignment wrapText="1"/>
    </xf>
    <xf numFmtId="0" fontId="5" fillId="39" borderId="11" xfId="0" applyFont="1" applyFill="1" applyBorder="1" applyAlignment="1">
      <alignment horizontal="center"/>
    </xf>
    <xf numFmtId="0" fontId="0" fillId="39" borderId="0" xfId="0" applyFill="1" applyBorder="1" applyAlignment="1">
      <alignment horizontal="center"/>
    </xf>
    <xf numFmtId="0" fontId="0" fillId="39" borderId="12" xfId="0" applyFill="1" applyBorder="1" applyAlignment="1">
      <alignment horizontal="center"/>
    </xf>
    <xf numFmtId="0" fontId="3" fillId="38" borderId="11" xfId="0" applyFont="1" applyFill="1" applyBorder="1" applyAlignment="1">
      <alignment wrapText="1"/>
    </xf>
    <xf numFmtId="0" fontId="0" fillId="0" borderId="0" xfId="0" applyAlignment="1">
      <alignment wrapText="1"/>
    </xf>
    <xf numFmtId="0" fontId="0" fillId="0" borderId="0" xfId="0" applyBorder="1" applyAlignment="1">
      <alignment wrapText="1"/>
    </xf>
    <xf numFmtId="0" fontId="4" fillId="39" borderId="0" xfId="0" applyFont="1" applyFill="1" applyBorder="1" applyAlignment="1">
      <alignment horizontal="right"/>
    </xf>
    <xf numFmtId="0" fontId="0" fillId="39" borderId="23" xfId="0" applyFill="1" applyBorder="1" applyAlignment="1">
      <alignment horizontal="right"/>
    </xf>
    <xf numFmtId="0" fontId="3" fillId="38" borderId="43" xfId="0" applyFont="1" applyFill="1" applyBorder="1" applyAlignment="1">
      <alignment wrapText="1"/>
    </xf>
    <xf numFmtId="0" fontId="3" fillId="38" borderId="13" xfId="0" applyFont="1" applyFill="1" applyBorder="1" applyAlignment="1">
      <alignment wrapText="1"/>
    </xf>
    <xf numFmtId="0" fontId="8" fillId="35" borderId="0" xfId="0" applyFont="1" applyFill="1" applyBorder="1" applyAlignment="1">
      <alignment/>
    </xf>
    <xf numFmtId="0" fontId="8" fillId="0" borderId="0" xfId="0" applyFont="1" applyBorder="1" applyAlignment="1">
      <alignment/>
    </xf>
    <xf numFmtId="0" fontId="8" fillId="35" borderId="0" xfId="0" applyFont="1" applyFill="1" applyBorder="1" applyAlignment="1">
      <alignment horizontal="right" wrapText="1"/>
    </xf>
    <xf numFmtId="0" fontId="8" fillId="0" borderId="0" xfId="0" applyFont="1" applyBorder="1" applyAlignment="1">
      <alignment horizontal="right" wrapText="1"/>
    </xf>
    <xf numFmtId="0" fontId="26" fillId="35" borderId="0" xfId="0" applyFont="1" applyFill="1" applyBorder="1" applyAlignment="1">
      <alignment horizontal="center" wrapText="1"/>
    </xf>
    <xf numFmtId="0" fontId="0" fillId="35" borderId="0" xfId="0" applyFill="1" applyAlignment="1">
      <alignment horizontal="center" wrapText="1"/>
    </xf>
    <xf numFmtId="0" fontId="0" fillId="35" borderId="0" xfId="0" applyFont="1" applyFill="1" applyBorder="1" applyAlignment="1">
      <alignment horizontal="center"/>
    </xf>
    <xf numFmtId="0" fontId="0" fillId="35" borderId="0" xfId="0" applyFont="1" applyFill="1" applyAlignment="1">
      <alignment horizontal="center"/>
    </xf>
    <xf numFmtId="0" fontId="4" fillId="39" borderId="11" xfId="0" applyFont="1" applyFill="1" applyBorder="1" applyAlignment="1">
      <alignment horizontal="center"/>
    </xf>
    <xf numFmtId="0" fontId="0" fillId="39" borderId="0" xfId="0" applyFont="1" applyFill="1" applyBorder="1" applyAlignment="1">
      <alignment horizontal="center"/>
    </xf>
    <xf numFmtId="0" fontId="0" fillId="39" borderId="23" xfId="0" applyFont="1" applyFill="1" applyBorder="1" applyAlignment="1">
      <alignment horizontal="center"/>
    </xf>
    <xf numFmtId="0" fontId="4" fillId="39" borderId="0" xfId="0" applyFont="1" applyFill="1" applyBorder="1" applyAlignment="1">
      <alignment horizontal="center"/>
    </xf>
    <xf numFmtId="0" fontId="4" fillId="39" borderId="23" xfId="0" applyFont="1" applyFill="1" applyBorder="1" applyAlignment="1">
      <alignment horizontal="center"/>
    </xf>
    <xf numFmtId="0" fontId="5" fillId="39" borderId="23" xfId="0" applyFont="1" applyFill="1" applyBorder="1" applyAlignment="1">
      <alignment horizontal="center"/>
    </xf>
    <xf numFmtId="0" fontId="5" fillId="39" borderId="0" xfId="0" applyFont="1" applyFill="1" applyBorder="1" applyAlignment="1">
      <alignment horizontal="center"/>
    </xf>
    <xf numFmtId="0" fontId="5" fillId="39" borderId="12" xfId="0" applyFont="1" applyFill="1" applyBorder="1" applyAlignment="1">
      <alignment horizontal="center"/>
    </xf>
    <xf numFmtId="0" fontId="27" fillId="36" borderId="20" xfId="0" applyFont="1" applyFill="1" applyBorder="1" applyAlignment="1">
      <alignment horizontal="center" wrapText="1"/>
    </xf>
    <xf numFmtId="0" fontId="0" fillId="0" borderId="44" xfId="0" applyBorder="1" applyAlignment="1">
      <alignment horizontal="center"/>
    </xf>
    <xf numFmtId="0" fontId="5" fillId="35" borderId="0" xfId="0" applyFont="1" applyFill="1" applyBorder="1" applyAlignment="1">
      <alignment wrapText="1"/>
    </xf>
    <xf numFmtId="0" fontId="4" fillId="0" borderId="0" xfId="0" applyFont="1" applyAlignment="1">
      <alignment/>
    </xf>
    <xf numFmtId="0" fontId="27" fillId="35" borderId="0" xfId="0" applyFont="1" applyFill="1" applyBorder="1" applyAlignment="1">
      <alignment horizontal="center"/>
    </xf>
    <xf numFmtId="0" fontId="5" fillId="35" borderId="0" xfId="0" applyFont="1" applyFill="1" applyBorder="1" applyAlignment="1">
      <alignment horizontal="center"/>
    </xf>
    <xf numFmtId="0" fontId="0" fillId="35" borderId="0" xfId="0" applyFill="1" applyBorder="1" applyAlignment="1">
      <alignment horizontal="center"/>
    </xf>
    <xf numFmtId="0" fontId="5" fillId="35" borderId="0" xfId="0" applyFont="1" applyFill="1" applyBorder="1" applyAlignment="1">
      <alignment horizontal="center" vertical="center"/>
    </xf>
    <xf numFmtId="0" fontId="0" fillId="35" borderId="0" xfId="0" applyFill="1" applyBorder="1" applyAlignment="1">
      <alignment/>
    </xf>
    <xf numFmtId="0" fontId="14" fillId="35" borderId="0" xfId="0" applyFont="1" applyFill="1" applyBorder="1" applyAlignment="1">
      <alignment horizontal="right" wrapText="1"/>
    </xf>
    <xf numFmtId="0" fontId="3" fillId="38" borderId="45" xfId="0" applyFont="1" applyFill="1" applyBorder="1" applyAlignment="1">
      <alignment wrapText="1"/>
    </xf>
    <xf numFmtId="0" fontId="0" fillId="38" borderId="45" xfId="0" applyFill="1" applyBorder="1" applyAlignment="1">
      <alignment wrapText="1"/>
    </xf>
    <xf numFmtId="0" fontId="4" fillId="39" borderId="0" xfId="0" applyFont="1" applyFill="1" applyBorder="1" applyAlignment="1">
      <alignment horizontal="center" vertical="center" wrapText="1"/>
    </xf>
    <xf numFmtId="0" fontId="7" fillId="35" borderId="0" xfId="0" applyFont="1" applyFill="1" applyBorder="1" applyAlignment="1">
      <alignment horizontal="left" wrapText="1"/>
    </xf>
    <xf numFmtId="0" fontId="14" fillId="35" borderId="0" xfId="0" applyFont="1" applyFill="1" applyBorder="1" applyAlignment="1">
      <alignment horizontal="right"/>
    </xf>
    <xf numFmtId="0" fontId="0" fillId="35" borderId="0" xfId="0" applyFill="1" applyAlignment="1">
      <alignment horizontal="right"/>
    </xf>
    <xf numFmtId="0" fontId="0" fillId="35" borderId="0" xfId="0" applyFill="1" applyBorder="1" applyAlignment="1">
      <alignment horizontal="right"/>
    </xf>
    <xf numFmtId="0" fontId="4" fillId="39" borderId="0" xfId="0" applyFont="1" applyFill="1" applyBorder="1" applyAlignment="1">
      <alignment horizontal="center" wrapText="1"/>
    </xf>
    <xf numFmtId="0" fontId="7" fillId="35" borderId="0" xfId="0" applyFont="1" applyFill="1" applyBorder="1" applyAlignment="1">
      <alignment wrapText="1"/>
    </xf>
    <xf numFmtId="0" fontId="0" fillId="0" borderId="0" xfId="0" applyAlignment="1">
      <alignment/>
    </xf>
    <xf numFmtId="0" fontId="3" fillId="33" borderId="46" xfId="0" applyFont="1" applyFill="1" applyBorder="1" applyAlignment="1">
      <alignment wrapText="1"/>
    </xf>
    <xf numFmtId="0" fontId="3" fillId="33" borderId="45" xfId="0" applyFont="1" applyFill="1" applyBorder="1" applyAlignment="1">
      <alignment wrapText="1"/>
    </xf>
    <xf numFmtId="0" fontId="3" fillId="33" borderId="47" xfId="0" applyFont="1" applyFill="1" applyBorder="1" applyAlignment="1">
      <alignment wrapText="1"/>
    </xf>
    <xf numFmtId="0" fontId="3" fillId="38" borderId="10" xfId="0" applyFont="1" applyFill="1" applyBorder="1" applyAlignment="1">
      <alignment wrapText="1"/>
    </xf>
    <xf numFmtId="0" fontId="3" fillId="33" borderId="12" xfId="0" applyFont="1" applyFill="1" applyBorder="1" applyAlignment="1">
      <alignment wrapText="1"/>
    </xf>
    <xf numFmtId="0" fontId="3" fillId="33" borderId="0" xfId="0" applyFont="1" applyFill="1" applyBorder="1" applyAlignment="1">
      <alignment/>
    </xf>
    <xf numFmtId="0" fontId="3" fillId="33" borderId="12" xfId="0" applyFont="1" applyFill="1" applyBorder="1" applyAlignment="1">
      <alignment/>
    </xf>
    <xf numFmtId="0" fontId="0" fillId="0" borderId="12" xfId="0" applyBorder="1" applyAlignment="1">
      <alignment wrapText="1"/>
    </xf>
    <xf numFmtId="0" fontId="0" fillId="36" borderId="0" xfId="0" applyFont="1" applyFill="1" applyBorder="1" applyAlignment="1">
      <alignment/>
    </xf>
    <xf numFmtId="9" fontId="0" fillId="36" borderId="22" xfId="0" applyNumberFormat="1" applyFont="1" applyFill="1" applyBorder="1" applyAlignment="1">
      <alignment horizontal="right"/>
    </xf>
    <xf numFmtId="0" fontId="4" fillId="36" borderId="38" xfId="0" applyFont="1" applyFill="1" applyBorder="1" applyAlignment="1">
      <alignment horizontal="right"/>
    </xf>
    <xf numFmtId="0" fontId="4" fillId="36" borderId="48" xfId="0" applyFont="1" applyFill="1" applyBorder="1" applyAlignment="1">
      <alignment horizontal="right"/>
    </xf>
    <xf numFmtId="9" fontId="0" fillId="35" borderId="49"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75"/>
          <c:y val="0.1515"/>
          <c:w val="0.92075"/>
          <c:h val="0.87925"/>
        </c:manualLayout>
      </c:layout>
      <c:barChart>
        <c:barDir val="bar"/>
        <c:grouping val="clustered"/>
        <c:varyColors val="0"/>
        <c:ser>
          <c:idx val="0"/>
          <c:order val="0"/>
          <c:tx>
            <c:strRef>
              <c:f>Totaal!$B$5:$C$5</c:f>
              <c:strCache>
                <c:ptCount val="1"/>
                <c:pt idx="0">
                  <c:v>kosten</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Totaal!$D$3:$F$4</c:f>
              <c:multiLvlStrCache/>
            </c:multiLvlStrRef>
          </c:cat>
          <c:val>
            <c:numRef>
              <c:f>Totaal!$D$5:$F$5</c:f>
              <c:numCache/>
            </c:numRef>
          </c:val>
        </c:ser>
        <c:ser>
          <c:idx val="1"/>
          <c:order val="1"/>
          <c:tx>
            <c:strRef>
              <c:f>Totaal!$B$6:$C$6</c:f>
              <c:strCache>
                <c:ptCount val="1"/>
                <c:pt idx="0">
                  <c:v>baten</c:v>
                </c:pt>
              </c:strCache>
            </c:strRef>
          </c:tx>
          <c:spPr>
            <a:solidFill>
              <a:srgbClr val="B3A2C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Totaal!$D$3:$F$4</c:f>
              <c:multiLvlStrCache/>
            </c:multiLvlStrRef>
          </c:cat>
          <c:val>
            <c:numRef>
              <c:f>Totaal!$D$6:$F$6</c:f>
              <c:numCache/>
            </c:numRef>
          </c:val>
        </c:ser>
        <c:ser>
          <c:idx val="2"/>
          <c:order val="2"/>
          <c:tx>
            <c:strRef>
              <c:f>Totaal!$B$7:$C$7</c:f>
              <c:strCache>
                <c:ptCount val="1"/>
                <c:pt idx="0">
                  <c:v>baten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Totaal!$D$3:$F$4</c:f>
              <c:multiLvlStrCache/>
            </c:multiLvlStrRef>
          </c:cat>
          <c:val>
            <c:numRef>
              <c:f>Totaal!$D$7:$F$7</c:f>
            </c:numRef>
          </c:val>
        </c:ser>
        <c:ser>
          <c:idx val="3"/>
          <c:order val="3"/>
          <c:tx>
            <c:strRef>
              <c:f>Totaal!$B$8:$C$8</c:f>
              <c:strCache>
                <c:ptCount val="1"/>
                <c:pt idx="0">
                  <c:v>baten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Totaal!$D$3:$F$4</c:f>
              <c:multiLvlStrCache/>
            </c:multiLvlStrRef>
          </c:cat>
          <c:val>
            <c:numRef>
              <c:f>Totaal!$D$8:$F$8</c:f>
            </c:numRef>
          </c:val>
        </c:ser>
        <c:ser>
          <c:idx val="4"/>
          <c:order val="4"/>
          <c:tx>
            <c:strRef>
              <c:f>Totaal!$B$9:$C$9</c:f>
              <c:strCache>
                <c:ptCount val="1"/>
                <c:pt idx="0">
                  <c:v>totaal per jaar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Totaal!$D$3:$F$4</c:f>
              <c:multiLvlStrCache/>
            </c:multiLvlStrRef>
          </c:cat>
          <c:val>
            <c:numRef>
              <c:f>Totaal!$D$9:$F$9</c:f>
              <c:numCache/>
            </c:numRef>
          </c:val>
        </c:ser>
        <c:gapWidth val="182"/>
        <c:axId val="35454174"/>
        <c:axId val="50652111"/>
      </c:barChart>
      <c:catAx>
        <c:axId val="35454174"/>
        <c:scaling>
          <c:orientation val="maxMin"/>
        </c:scaling>
        <c:axPos val="l"/>
        <c:delete val="0"/>
        <c:numFmt formatCode="General" sourceLinked="0"/>
        <c:majorTickMark val="none"/>
        <c:minorTickMark val="none"/>
        <c:tickLblPos val="high"/>
        <c:spPr>
          <a:ln w="3175">
            <a:solidFill>
              <a:srgbClr val="C0C0C0"/>
            </a:solidFill>
          </a:ln>
        </c:spPr>
        <c:txPr>
          <a:bodyPr vert="horz" rot="0"/>
          <a:lstStyle/>
          <a:p>
            <a:pPr>
              <a:defRPr lang="en-US" cap="none" sz="900" b="1" i="0" u="none" baseline="0">
                <a:solidFill>
                  <a:srgbClr val="333333"/>
                </a:solidFill>
              </a:defRPr>
            </a:pPr>
          </a:p>
        </c:txPr>
        <c:crossAx val="50652111"/>
        <c:crosses val="autoZero"/>
        <c:auto val="1"/>
        <c:lblOffset val="100"/>
        <c:tickLblSkip val="1"/>
        <c:noMultiLvlLbl val="0"/>
      </c:catAx>
      <c:valAx>
        <c:axId val="50652111"/>
        <c:scaling>
          <c:orientation val="minMax"/>
        </c:scaling>
        <c:axPos val="t"/>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5454174"/>
        <c:crossesAt val="1"/>
        <c:crossBetween val="between"/>
        <c:dispUnits/>
      </c:valAx>
      <c:spPr>
        <a:noFill/>
        <a:ln>
          <a:noFill/>
        </a:ln>
      </c:spPr>
    </c:plotArea>
    <c:legend>
      <c:legendPos val="b"/>
      <c:layout>
        <c:manualLayout>
          <c:xMode val="edge"/>
          <c:yMode val="edge"/>
          <c:x val="0.212"/>
          <c:y val="0.927"/>
          <c:w val="0.51475"/>
          <c:h val="0.036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E6E0EC"/>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85725</xdr:colOff>
      <xdr:row>0</xdr:row>
      <xdr:rowOff>66675</xdr:rowOff>
    </xdr:from>
    <xdr:to>
      <xdr:col>15</xdr:col>
      <xdr:colOff>933450</xdr:colOff>
      <xdr:row>0</xdr:row>
      <xdr:rowOff>1095375</xdr:rowOff>
    </xdr:to>
    <xdr:pic>
      <xdr:nvPicPr>
        <xdr:cNvPr id="1" name="Afbeelding 1"/>
        <xdr:cNvPicPr preferRelativeResize="1">
          <a:picLocks noChangeAspect="1"/>
        </xdr:cNvPicPr>
      </xdr:nvPicPr>
      <xdr:blipFill>
        <a:blip r:embed="rId1"/>
        <a:stretch>
          <a:fillRect/>
        </a:stretch>
      </xdr:blipFill>
      <xdr:spPr>
        <a:xfrm>
          <a:off x="12211050" y="66675"/>
          <a:ext cx="1619250" cy="1028700"/>
        </a:xfrm>
        <a:prstGeom prst="rect">
          <a:avLst/>
        </a:prstGeom>
        <a:noFill/>
        <a:ln w="9525" cmpd="sng">
          <a:noFill/>
        </a:ln>
      </xdr:spPr>
    </xdr:pic>
    <xdr:clientData/>
  </xdr:twoCellAnchor>
  <xdr:twoCellAnchor editAs="oneCell">
    <xdr:from>
      <xdr:col>4</xdr:col>
      <xdr:colOff>476250</xdr:colOff>
      <xdr:row>8</xdr:row>
      <xdr:rowOff>104775</xdr:rowOff>
    </xdr:from>
    <xdr:to>
      <xdr:col>5</xdr:col>
      <xdr:colOff>1000125</xdr:colOff>
      <xdr:row>9</xdr:row>
      <xdr:rowOff>76200</xdr:rowOff>
    </xdr:to>
    <xdr:pic>
      <xdr:nvPicPr>
        <xdr:cNvPr id="2" name="Afbeelding 3"/>
        <xdr:cNvPicPr preferRelativeResize="1">
          <a:picLocks noChangeAspect="1"/>
        </xdr:cNvPicPr>
      </xdr:nvPicPr>
      <xdr:blipFill>
        <a:blip r:embed="rId2"/>
        <a:stretch>
          <a:fillRect/>
        </a:stretch>
      </xdr:blipFill>
      <xdr:spPr>
        <a:xfrm>
          <a:off x="4086225" y="4381500"/>
          <a:ext cx="1038225" cy="438150"/>
        </a:xfrm>
        <a:prstGeom prst="rect">
          <a:avLst/>
        </a:prstGeom>
        <a:noFill/>
        <a:ln w="9525" cmpd="sng">
          <a:noFill/>
        </a:ln>
      </xdr:spPr>
    </xdr:pic>
    <xdr:clientData/>
  </xdr:twoCellAnchor>
  <xdr:twoCellAnchor editAs="oneCell">
    <xdr:from>
      <xdr:col>4</xdr:col>
      <xdr:colOff>504825</xdr:colOff>
      <xdr:row>7</xdr:row>
      <xdr:rowOff>85725</xdr:rowOff>
    </xdr:from>
    <xdr:to>
      <xdr:col>5</xdr:col>
      <xdr:colOff>419100</xdr:colOff>
      <xdr:row>8</xdr:row>
      <xdr:rowOff>47625</xdr:rowOff>
    </xdr:to>
    <xdr:pic>
      <xdr:nvPicPr>
        <xdr:cNvPr id="3" name="Afbeelding 5"/>
        <xdr:cNvPicPr preferRelativeResize="1">
          <a:picLocks noChangeAspect="1"/>
        </xdr:cNvPicPr>
      </xdr:nvPicPr>
      <xdr:blipFill>
        <a:blip r:embed="rId3"/>
        <a:stretch>
          <a:fillRect/>
        </a:stretch>
      </xdr:blipFill>
      <xdr:spPr>
        <a:xfrm>
          <a:off x="4114800" y="3895725"/>
          <a:ext cx="428625" cy="428625"/>
        </a:xfrm>
        <a:prstGeom prst="rect">
          <a:avLst/>
        </a:prstGeom>
        <a:noFill/>
        <a:ln w="9525" cmpd="sng">
          <a:noFill/>
        </a:ln>
      </xdr:spPr>
    </xdr:pic>
    <xdr:clientData/>
  </xdr:twoCellAnchor>
  <xdr:twoCellAnchor editAs="oneCell">
    <xdr:from>
      <xdr:col>4</xdr:col>
      <xdr:colOff>504825</xdr:colOff>
      <xdr:row>6</xdr:row>
      <xdr:rowOff>104775</xdr:rowOff>
    </xdr:from>
    <xdr:to>
      <xdr:col>5</xdr:col>
      <xdr:colOff>428625</xdr:colOff>
      <xdr:row>7</xdr:row>
      <xdr:rowOff>38100</xdr:rowOff>
    </xdr:to>
    <xdr:pic>
      <xdr:nvPicPr>
        <xdr:cNvPr id="4" name="Afbeelding 7"/>
        <xdr:cNvPicPr preferRelativeResize="1">
          <a:picLocks noChangeAspect="1"/>
        </xdr:cNvPicPr>
      </xdr:nvPicPr>
      <xdr:blipFill>
        <a:blip r:embed="rId4"/>
        <a:stretch>
          <a:fillRect/>
        </a:stretch>
      </xdr:blipFill>
      <xdr:spPr>
        <a:xfrm>
          <a:off x="4114800" y="3409950"/>
          <a:ext cx="438150" cy="438150"/>
        </a:xfrm>
        <a:prstGeom prst="rect">
          <a:avLst/>
        </a:prstGeom>
        <a:noFill/>
        <a:ln w="9525" cmpd="sng">
          <a:noFill/>
        </a:ln>
      </xdr:spPr>
    </xdr:pic>
    <xdr:clientData/>
  </xdr:twoCellAnchor>
  <xdr:twoCellAnchor editAs="oneCell">
    <xdr:from>
      <xdr:col>5</xdr:col>
      <xdr:colOff>561975</xdr:colOff>
      <xdr:row>6</xdr:row>
      <xdr:rowOff>104775</xdr:rowOff>
    </xdr:from>
    <xdr:to>
      <xdr:col>5</xdr:col>
      <xdr:colOff>1028700</xdr:colOff>
      <xdr:row>7</xdr:row>
      <xdr:rowOff>66675</xdr:rowOff>
    </xdr:to>
    <xdr:pic>
      <xdr:nvPicPr>
        <xdr:cNvPr id="5" name="Afbeelding 9"/>
        <xdr:cNvPicPr preferRelativeResize="1">
          <a:picLocks noChangeAspect="1"/>
        </xdr:cNvPicPr>
      </xdr:nvPicPr>
      <xdr:blipFill>
        <a:blip r:embed="rId5"/>
        <a:stretch>
          <a:fillRect/>
        </a:stretch>
      </xdr:blipFill>
      <xdr:spPr>
        <a:xfrm>
          <a:off x="4686300" y="3409950"/>
          <a:ext cx="466725" cy="466725"/>
        </a:xfrm>
        <a:prstGeom prst="rect">
          <a:avLst/>
        </a:prstGeom>
        <a:noFill/>
        <a:ln w="9525" cmpd="sng">
          <a:noFill/>
        </a:ln>
      </xdr:spPr>
    </xdr:pic>
    <xdr:clientData/>
  </xdr:twoCellAnchor>
  <xdr:twoCellAnchor>
    <xdr:from>
      <xdr:col>0</xdr:col>
      <xdr:colOff>9525</xdr:colOff>
      <xdr:row>0</xdr:row>
      <xdr:rowOff>0</xdr:rowOff>
    </xdr:from>
    <xdr:to>
      <xdr:col>1</xdr:col>
      <xdr:colOff>0</xdr:colOff>
      <xdr:row>0</xdr:row>
      <xdr:rowOff>1143000</xdr:rowOff>
    </xdr:to>
    <xdr:sp>
      <xdr:nvSpPr>
        <xdr:cNvPr id="6" name="Stroomdiagram: Uitstel 2"/>
        <xdr:cNvSpPr>
          <a:spLocks/>
        </xdr:cNvSpPr>
      </xdr:nvSpPr>
      <xdr:spPr>
        <a:xfrm flipH="1">
          <a:off x="9525" y="0"/>
          <a:ext cx="600075" cy="1143000"/>
        </a:xfrm>
        <a:prstGeom prst="flowChartDelay">
          <a:avLst/>
        </a:prstGeom>
        <a:solidFill>
          <a:srgbClr val="604A7B"/>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371475</xdr:colOff>
      <xdr:row>0</xdr:row>
      <xdr:rowOff>57150</xdr:rowOff>
    </xdr:from>
    <xdr:to>
      <xdr:col>16</xdr:col>
      <xdr:colOff>66675</xdr:colOff>
      <xdr:row>0</xdr:row>
      <xdr:rowOff>952500</xdr:rowOff>
    </xdr:to>
    <xdr:pic>
      <xdr:nvPicPr>
        <xdr:cNvPr id="1" name="Afbeelding 1"/>
        <xdr:cNvPicPr preferRelativeResize="1">
          <a:picLocks noChangeAspect="1"/>
        </xdr:cNvPicPr>
      </xdr:nvPicPr>
      <xdr:blipFill>
        <a:blip r:embed="rId1"/>
        <a:stretch>
          <a:fillRect/>
        </a:stretch>
      </xdr:blipFill>
      <xdr:spPr>
        <a:xfrm>
          <a:off x="10620375" y="57150"/>
          <a:ext cx="14001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276225</xdr:colOff>
      <xdr:row>0</xdr:row>
      <xdr:rowOff>38100</xdr:rowOff>
    </xdr:from>
    <xdr:to>
      <xdr:col>5</xdr:col>
      <xdr:colOff>1733550</xdr:colOff>
      <xdr:row>0</xdr:row>
      <xdr:rowOff>962025</xdr:rowOff>
    </xdr:to>
    <xdr:pic>
      <xdr:nvPicPr>
        <xdr:cNvPr id="1" name="Afbeelding 2"/>
        <xdr:cNvPicPr preferRelativeResize="1">
          <a:picLocks noChangeAspect="1"/>
        </xdr:cNvPicPr>
      </xdr:nvPicPr>
      <xdr:blipFill>
        <a:blip r:embed="rId1"/>
        <a:stretch>
          <a:fillRect/>
        </a:stretch>
      </xdr:blipFill>
      <xdr:spPr>
        <a:xfrm>
          <a:off x="6591300" y="38100"/>
          <a:ext cx="1457325" cy="923925"/>
        </a:xfrm>
        <a:prstGeom prst="rect">
          <a:avLst/>
        </a:prstGeom>
        <a:noFill/>
        <a:ln w="9525" cmpd="sng">
          <a:noFill/>
        </a:ln>
      </xdr:spPr>
    </xdr:pic>
    <xdr:clientData/>
  </xdr:twoCellAnchor>
  <xdr:twoCellAnchor>
    <xdr:from>
      <xdr:col>0</xdr:col>
      <xdr:colOff>9525</xdr:colOff>
      <xdr:row>17</xdr:row>
      <xdr:rowOff>0</xdr:rowOff>
    </xdr:from>
    <xdr:to>
      <xdr:col>5</xdr:col>
      <xdr:colOff>2066925</xdr:colOff>
      <xdr:row>46</xdr:row>
      <xdr:rowOff>47625</xdr:rowOff>
    </xdr:to>
    <xdr:graphicFrame>
      <xdr:nvGraphicFramePr>
        <xdr:cNvPr id="2" name="Grafiek 4"/>
        <xdr:cNvGraphicFramePr/>
      </xdr:nvGraphicFramePr>
      <xdr:xfrm>
        <a:off x="9525" y="4972050"/>
        <a:ext cx="8372475" cy="47434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IV86"/>
  <sheetViews>
    <sheetView tabSelected="1" zoomScalePageLayoutView="0" workbookViewId="0" topLeftCell="A1">
      <selection activeCell="J34" sqref="J34"/>
    </sheetView>
  </sheetViews>
  <sheetFormatPr defaultColWidth="9.140625" defaultRowHeight="12.75"/>
  <cols>
    <col min="1" max="1" width="9.140625" style="2" customWidth="1"/>
    <col min="2" max="2" width="15.57421875" style="0" customWidth="1"/>
    <col min="3" max="3" width="16.00390625" style="1" customWidth="1"/>
    <col min="4" max="4" width="13.421875" style="1" customWidth="1"/>
    <col min="5" max="5" width="7.7109375" style="0" customWidth="1"/>
    <col min="6" max="6" width="16.57421875" style="0" customWidth="1"/>
    <col min="7" max="7" width="11.8515625" style="6" customWidth="1"/>
    <col min="8" max="8" width="11.140625" style="0" customWidth="1"/>
    <col min="10" max="10" width="18.7109375" style="4" customWidth="1"/>
    <col min="11" max="11" width="9.140625" style="4" customWidth="1"/>
    <col min="12" max="12" width="15.57421875" style="8" bestFit="1" customWidth="1"/>
    <col min="13" max="13" width="18.7109375" style="4" customWidth="1"/>
    <col min="14" max="14" width="9.140625" style="4" customWidth="1"/>
    <col min="15" max="15" width="11.57421875" style="8" bestFit="1" customWidth="1"/>
    <col min="16" max="16" width="24.57421875" style="4" customWidth="1"/>
    <col min="17" max="17" width="0.5625" style="8" customWidth="1"/>
    <col min="18" max="25" width="9.140625" style="8" customWidth="1"/>
  </cols>
  <sheetData>
    <row r="1" spans="1:17" ht="90.75" customHeight="1">
      <c r="A1" s="72"/>
      <c r="B1" s="79" t="s">
        <v>108</v>
      </c>
      <c r="C1" s="75"/>
      <c r="D1" s="75"/>
      <c r="E1" s="76"/>
      <c r="F1" s="74"/>
      <c r="G1" s="77"/>
      <c r="H1" s="78"/>
      <c r="I1" s="78"/>
      <c r="J1" s="77"/>
      <c r="K1" s="77"/>
      <c r="L1" s="78"/>
      <c r="M1" s="77"/>
      <c r="N1" s="77"/>
      <c r="O1" s="78"/>
      <c r="P1" s="77"/>
      <c r="Q1" s="44"/>
    </row>
    <row r="2" spans="1:17" s="7" customFormat="1" ht="27" customHeight="1">
      <c r="A2" s="73" t="s">
        <v>8</v>
      </c>
      <c r="B2" s="69"/>
      <c r="C2" s="69"/>
      <c r="D2" s="69"/>
      <c r="E2" s="69"/>
      <c r="F2" s="69"/>
      <c r="G2" s="68"/>
      <c r="H2" s="69"/>
      <c r="I2" s="69"/>
      <c r="J2" s="70"/>
      <c r="K2" s="70"/>
      <c r="L2" s="71"/>
      <c r="M2" s="70"/>
      <c r="N2" s="70"/>
      <c r="O2" s="71"/>
      <c r="P2" s="70"/>
      <c r="Q2" s="45"/>
    </row>
    <row r="3" spans="1:17" ht="25.5" customHeight="1" thickBot="1">
      <c r="A3" s="80" t="s">
        <v>35</v>
      </c>
      <c r="B3" s="81"/>
      <c r="C3" s="82"/>
      <c r="D3" s="82"/>
      <c r="E3" s="81"/>
      <c r="F3" s="83"/>
      <c r="G3" s="83"/>
      <c r="H3" s="83"/>
      <c r="I3" s="81"/>
      <c r="J3" s="83"/>
      <c r="K3" s="83"/>
      <c r="L3" s="83"/>
      <c r="M3" s="83"/>
      <c r="N3" s="83"/>
      <c r="O3" s="83"/>
      <c r="P3" s="83"/>
      <c r="Q3" s="44"/>
    </row>
    <row r="4" spans="1:25" s="2" customFormat="1" ht="55.5" thickBot="1" thickTop="1">
      <c r="A4" s="84" t="s">
        <v>26</v>
      </c>
      <c r="B4" s="85"/>
      <c r="C4" s="85"/>
      <c r="D4" s="106">
        <v>60</v>
      </c>
      <c r="E4" s="85"/>
      <c r="F4" s="85"/>
      <c r="G4" s="85"/>
      <c r="H4" s="86"/>
      <c r="I4" s="86"/>
      <c r="J4" s="96" t="s">
        <v>54</v>
      </c>
      <c r="K4" s="86"/>
      <c r="L4" s="86"/>
      <c r="M4" s="96" t="s">
        <v>53</v>
      </c>
      <c r="N4" s="319"/>
      <c r="O4" s="320"/>
      <c r="P4" s="96" t="s">
        <v>57</v>
      </c>
      <c r="Q4" s="47"/>
      <c r="R4" s="9"/>
      <c r="S4" s="9"/>
      <c r="T4" s="9"/>
      <c r="U4" s="9"/>
      <c r="V4" s="9"/>
      <c r="W4" s="9"/>
      <c r="X4" s="9"/>
      <c r="Y4" s="9"/>
    </row>
    <row r="5" spans="1:25" s="2" customFormat="1" ht="29.25" customHeight="1" thickBot="1" thickTop="1">
      <c r="A5" s="87" t="s">
        <v>32</v>
      </c>
      <c r="B5" s="85"/>
      <c r="C5" s="85"/>
      <c r="D5" s="106">
        <v>20</v>
      </c>
      <c r="E5" s="85"/>
      <c r="F5" s="85"/>
      <c r="G5" s="88"/>
      <c r="H5" s="89"/>
      <c r="I5" s="90"/>
      <c r="J5" s="263" t="s">
        <v>92</v>
      </c>
      <c r="K5" s="91"/>
      <c r="L5" s="90"/>
      <c r="M5" s="263" t="s">
        <v>92</v>
      </c>
      <c r="N5" s="321"/>
      <c r="O5" s="322"/>
      <c r="P5" s="262" t="s">
        <v>92</v>
      </c>
      <c r="Q5" s="48"/>
      <c r="R5" s="9"/>
      <c r="S5" s="9"/>
      <c r="T5" s="9"/>
      <c r="U5" s="9"/>
      <c r="V5" s="9"/>
      <c r="W5" s="9"/>
      <c r="X5" s="9"/>
      <c r="Y5" s="9"/>
    </row>
    <row r="6" spans="1:25" s="2" customFormat="1" ht="32.25" customHeight="1" thickBot="1" thickTop="1">
      <c r="A6" s="87" t="s">
        <v>58</v>
      </c>
      <c r="B6" s="85"/>
      <c r="C6" s="85"/>
      <c r="D6" s="261">
        <v>40</v>
      </c>
      <c r="E6" s="85"/>
      <c r="F6" s="85"/>
      <c r="G6" s="92" t="s">
        <v>26</v>
      </c>
      <c r="H6" s="331" t="s">
        <v>97</v>
      </c>
      <c r="I6" s="332"/>
      <c r="J6" s="94">
        <v>4</v>
      </c>
      <c r="K6" s="93"/>
      <c r="L6" s="108" t="s">
        <v>93</v>
      </c>
      <c r="M6" s="94">
        <v>3</v>
      </c>
      <c r="N6" s="239"/>
      <c r="O6" s="240" t="s">
        <v>94</v>
      </c>
      <c r="P6" s="95">
        <v>1</v>
      </c>
      <c r="Q6" s="67"/>
      <c r="R6" s="9"/>
      <c r="S6" s="9"/>
      <c r="T6" s="9"/>
      <c r="U6" s="9"/>
      <c r="V6" s="9"/>
      <c r="W6" s="9"/>
      <c r="X6" s="9"/>
      <c r="Y6" s="9"/>
    </row>
    <row r="7" spans="1:25" ht="39.75" customHeight="1" thickBot="1" thickTop="1">
      <c r="A7" s="24"/>
      <c r="B7" s="32" t="s">
        <v>50</v>
      </c>
      <c r="C7" s="33" t="s">
        <v>52</v>
      </c>
      <c r="D7" s="107">
        <v>0.2</v>
      </c>
      <c r="E7" s="26"/>
      <c r="F7" s="27"/>
      <c r="G7" s="36">
        <f>D4*D7</f>
        <v>12</v>
      </c>
      <c r="H7" s="110">
        <v>0</v>
      </c>
      <c r="I7" s="35"/>
      <c r="J7" s="97">
        <f>G7/J6*H7</f>
        <v>0</v>
      </c>
      <c r="K7" s="37"/>
      <c r="L7" s="113">
        <v>0</v>
      </c>
      <c r="M7" s="99">
        <f>(L7*G7)/M6</f>
        <v>0</v>
      </c>
      <c r="N7" s="28"/>
      <c r="O7" s="111">
        <v>0</v>
      </c>
      <c r="P7" s="99">
        <f>(O7*G7)/P6</f>
        <v>0</v>
      </c>
      <c r="Q7" s="44"/>
      <c r="R7"/>
      <c r="S7"/>
      <c r="T7"/>
      <c r="U7"/>
      <c r="V7"/>
      <c r="W7"/>
      <c r="X7"/>
      <c r="Y7"/>
    </row>
    <row r="8" spans="1:25" ht="36.75" customHeight="1" thickBot="1" thickTop="1">
      <c r="A8" s="24"/>
      <c r="B8" s="25"/>
      <c r="C8" s="53" t="s">
        <v>49</v>
      </c>
      <c r="D8" s="107">
        <v>0.17</v>
      </c>
      <c r="E8" s="30"/>
      <c r="F8" s="31"/>
      <c r="G8" s="36">
        <f>D8*D4</f>
        <v>10.200000000000001</v>
      </c>
      <c r="H8" s="111">
        <v>0.8</v>
      </c>
      <c r="I8" s="38"/>
      <c r="J8" s="98">
        <f>G8/J6*H8</f>
        <v>2.0400000000000005</v>
      </c>
      <c r="K8" s="39"/>
      <c r="L8" s="111">
        <v>0.05</v>
      </c>
      <c r="M8" s="99">
        <f>(L8*G8)/M6</f>
        <v>0.17000000000000004</v>
      </c>
      <c r="N8" s="43"/>
      <c r="O8" s="111">
        <v>0.7</v>
      </c>
      <c r="P8" s="99">
        <f>(O8*G8)/P6</f>
        <v>7.140000000000001</v>
      </c>
      <c r="Q8" s="44"/>
      <c r="R8"/>
      <c r="S8"/>
      <c r="T8"/>
      <c r="U8"/>
      <c r="V8"/>
      <c r="W8"/>
      <c r="X8"/>
      <c r="Y8"/>
    </row>
    <row r="9" spans="1:25" ht="36.75" customHeight="1" thickBot="1" thickTop="1">
      <c r="A9" s="24"/>
      <c r="B9" s="25"/>
      <c r="C9" s="34" t="s">
        <v>51</v>
      </c>
      <c r="D9" s="107">
        <v>0.63</v>
      </c>
      <c r="E9" s="30"/>
      <c r="F9" s="31"/>
      <c r="G9" s="36">
        <f>D9*D4</f>
        <v>37.8</v>
      </c>
      <c r="H9" s="111">
        <v>0.05</v>
      </c>
      <c r="I9" s="38"/>
      <c r="J9" s="98">
        <f>G9/J6*H9</f>
        <v>0.4725</v>
      </c>
      <c r="K9" s="39"/>
      <c r="L9" s="111">
        <v>1</v>
      </c>
      <c r="M9" s="99">
        <f>(L9*G9)/M6</f>
        <v>12.6</v>
      </c>
      <c r="N9" s="43"/>
      <c r="O9" s="111">
        <v>1</v>
      </c>
      <c r="P9" s="99">
        <f>(O9*G9)/P6</f>
        <v>37.8</v>
      </c>
      <c r="Q9" s="44"/>
      <c r="R9"/>
      <c r="S9"/>
      <c r="T9"/>
      <c r="U9"/>
      <c r="V9"/>
      <c r="W9"/>
      <c r="X9"/>
      <c r="Y9"/>
    </row>
    <row r="10" spans="1:25" ht="27" customHeight="1" thickBot="1" thickTop="1">
      <c r="A10" s="24"/>
      <c r="B10" s="25"/>
      <c r="C10" s="34"/>
      <c r="D10" s="29"/>
      <c r="E10" s="30"/>
      <c r="F10" s="31"/>
      <c r="G10" s="101"/>
      <c r="H10" s="109"/>
      <c r="I10" s="102" t="s">
        <v>2</v>
      </c>
      <c r="J10" s="103">
        <f>SUM(J7:J9)</f>
        <v>2.5125000000000006</v>
      </c>
      <c r="K10" s="103"/>
      <c r="L10" s="112"/>
      <c r="M10" s="103">
        <f>SUM(M7:M9)</f>
        <v>12.77</v>
      </c>
      <c r="N10" s="104"/>
      <c r="O10" s="114"/>
      <c r="P10" s="105">
        <f>SUM(P7:P9)</f>
        <v>44.94</v>
      </c>
      <c r="Q10" s="100"/>
      <c r="R10"/>
      <c r="S10"/>
      <c r="T10"/>
      <c r="U10"/>
      <c r="V10"/>
      <c r="W10"/>
      <c r="X10"/>
      <c r="Y10"/>
    </row>
    <row r="11" spans="1:25" s="2" customFormat="1" ht="18" customHeight="1">
      <c r="A11" s="115"/>
      <c r="B11" s="55"/>
      <c r="C11" s="55"/>
      <c r="D11" s="55"/>
      <c r="E11" s="116"/>
      <c r="F11" s="305" t="s">
        <v>86</v>
      </c>
      <c r="G11" s="328"/>
      <c r="H11" s="305" t="s">
        <v>46</v>
      </c>
      <c r="I11" s="329"/>
      <c r="J11" s="328"/>
      <c r="K11" s="305" t="s">
        <v>44</v>
      </c>
      <c r="L11" s="329"/>
      <c r="M11" s="328"/>
      <c r="N11" s="305" t="s">
        <v>85</v>
      </c>
      <c r="O11" s="329"/>
      <c r="P11" s="330"/>
      <c r="Q11" s="46"/>
      <c r="R11" s="9"/>
      <c r="S11" s="9"/>
      <c r="T11" s="9"/>
      <c r="U11" s="9"/>
      <c r="V11" s="9"/>
      <c r="W11" s="9"/>
      <c r="X11" s="9"/>
      <c r="Y11" s="9"/>
    </row>
    <row r="12" spans="1:25" s="2" customFormat="1" ht="12" customHeight="1">
      <c r="A12" s="115"/>
      <c r="B12" s="55"/>
      <c r="C12" s="55"/>
      <c r="D12" s="55"/>
      <c r="E12" s="116"/>
      <c r="F12" s="117"/>
      <c r="G12" s="116"/>
      <c r="H12" s="323" t="s">
        <v>55</v>
      </c>
      <c r="I12" s="324"/>
      <c r="J12" s="325"/>
      <c r="K12" s="323" t="s">
        <v>65</v>
      </c>
      <c r="L12" s="326"/>
      <c r="M12" s="327"/>
      <c r="N12" s="305" t="s">
        <v>56</v>
      </c>
      <c r="O12" s="306"/>
      <c r="P12" s="307"/>
      <c r="Q12" s="46"/>
      <c r="R12" s="9"/>
      <c r="S12" s="9"/>
      <c r="T12" s="9"/>
      <c r="U12" s="9"/>
      <c r="V12" s="9"/>
      <c r="W12" s="9"/>
      <c r="X12" s="9"/>
      <c r="Y12" s="9"/>
    </row>
    <row r="13" spans="1:25" s="2" customFormat="1" ht="14.25" customHeight="1" thickBot="1">
      <c r="A13" s="115"/>
      <c r="B13" s="55"/>
      <c r="C13" s="55"/>
      <c r="D13" s="55"/>
      <c r="E13" s="116"/>
      <c r="F13" s="117"/>
      <c r="G13" s="116"/>
      <c r="H13" s="118"/>
      <c r="I13" s="119"/>
      <c r="J13" s="120"/>
      <c r="K13" s="118"/>
      <c r="L13" s="119"/>
      <c r="M13" s="120"/>
      <c r="N13" s="118"/>
      <c r="O13" s="119"/>
      <c r="P13" s="121"/>
      <c r="Q13" s="46"/>
      <c r="R13" s="9"/>
      <c r="S13" s="9"/>
      <c r="T13" s="9"/>
      <c r="U13" s="9"/>
      <c r="V13" s="9"/>
      <c r="W13" s="9"/>
      <c r="X13" s="9"/>
      <c r="Y13" s="9"/>
    </row>
    <row r="14" spans="1:17" s="10" customFormat="1" ht="21.75" customHeight="1" thickBot="1">
      <c r="A14" s="117" t="s">
        <v>7</v>
      </c>
      <c r="B14" s="122"/>
      <c r="C14" s="122"/>
      <c r="D14" s="311" t="s">
        <v>60</v>
      </c>
      <c r="E14" s="312"/>
      <c r="F14" s="123"/>
      <c r="G14" s="124"/>
      <c r="H14" s="125" t="s">
        <v>38</v>
      </c>
      <c r="I14" s="126" t="s">
        <v>29</v>
      </c>
      <c r="J14" s="127"/>
      <c r="K14" s="128" t="s">
        <v>38</v>
      </c>
      <c r="L14" s="126" t="s">
        <v>29</v>
      </c>
      <c r="M14" s="127"/>
      <c r="N14" s="128" t="s">
        <v>38</v>
      </c>
      <c r="O14" s="126" t="s">
        <v>29</v>
      </c>
      <c r="P14" s="129"/>
      <c r="Q14" s="49"/>
    </row>
    <row r="15" spans="1:17" s="8" customFormat="1" ht="18.75" customHeight="1" thickBot="1">
      <c r="A15" s="135"/>
      <c r="B15" s="25"/>
      <c r="C15" s="136" t="s">
        <v>95</v>
      </c>
      <c r="D15" s="136"/>
      <c r="E15" s="142">
        <v>0.1</v>
      </c>
      <c r="F15" s="25"/>
      <c r="G15" s="143"/>
      <c r="H15" s="144">
        <f>M10</f>
        <v>12.77</v>
      </c>
      <c r="I15" s="145">
        <v>7000</v>
      </c>
      <c r="J15" s="146">
        <f>H15*I15/10</f>
        <v>8939</v>
      </c>
      <c r="K15" s="144">
        <f>P9</f>
        <v>37.8</v>
      </c>
      <c r="L15" s="145">
        <v>3500</v>
      </c>
      <c r="M15" s="146">
        <f>K15*L15/10</f>
        <v>13230</v>
      </c>
      <c r="N15" s="144">
        <f>P10</f>
        <v>44.94</v>
      </c>
      <c r="O15" s="145">
        <v>3500</v>
      </c>
      <c r="P15" s="147">
        <f>N15*O15/10</f>
        <v>15729</v>
      </c>
      <c r="Q15" s="50" t="s">
        <v>42</v>
      </c>
    </row>
    <row r="16" spans="1:256" s="23" customFormat="1" ht="22.5" customHeight="1" thickBot="1">
      <c r="A16" s="135"/>
      <c r="B16" s="25"/>
      <c r="C16" s="136" t="s">
        <v>87</v>
      </c>
      <c r="D16" s="136"/>
      <c r="E16" s="142">
        <v>0.1</v>
      </c>
      <c r="F16" s="25"/>
      <c r="G16" s="143"/>
      <c r="H16" s="144">
        <f>J10</f>
        <v>2.5125000000000006</v>
      </c>
      <c r="I16" s="145">
        <v>7000</v>
      </c>
      <c r="J16" s="146">
        <f>H16*I16/10</f>
        <v>1758.7500000000005</v>
      </c>
      <c r="K16" s="144">
        <f>J10</f>
        <v>2.5125000000000006</v>
      </c>
      <c r="L16" s="145">
        <v>7000</v>
      </c>
      <c r="M16" s="146">
        <f>K16*L16/10</f>
        <v>1758.7500000000005</v>
      </c>
      <c r="N16" s="144">
        <f>P8</f>
        <v>7.140000000000001</v>
      </c>
      <c r="O16" s="145">
        <v>1200</v>
      </c>
      <c r="P16" s="147">
        <f>N16*O16/10</f>
        <v>856.8</v>
      </c>
      <c r="Q16" s="51"/>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17" s="8" customFormat="1" ht="18.75" thickBot="1">
      <c r="A17" s="135"/>
      <c r="B17" s="25"/>
      <c r="C17" s="136" t="s">
        <v>5</v>
      </c>
      <c r="D17" s="136"/>
      <c r="E17" s="142">
        <v>0.5</v>
      </c>
      <c r="F17" s="25"/>
      <c r="G17" s="143"/>
      <c r="H17" s="144">
        <f>3*H15</f>
        <v>38.31</v>
      </c>
      <c r="I17" s="145">
        <v>200</v>
      </c>
      <c r="J17" s="146">
        <f>H17*I17/2</f>
        <v>3831</v>
      </c>
      <c r="K17" s="144">
        <f>K15*3</f>
        <v>113.39999999999999</v>
      </c>
      <c r="L17" s="145">
        <v>200</v>
      </c>
      <c r="M17" s="146">
        <f>K17*L17/2</f>
        <v>11340</v>
      </c>
      <c r="N17" s="144">
        <f>N15*3</f>
        <v>134.82</v>
      </c>
      <c r="O17" s="145">
        <v>200</v>
      </c>
      <c r="P17" s="147">
        <f>N17*O17/2</f>
        <v>13482</v>
      </c>
      <c r="Q17" s="51"/>
    </row>
    <row r="18" spans="1:17" s="8" customFormat="1" ht="18.75" thickBot="1">
      <c r="A18" s="135"/>
      <c r="B18" s="25"/>
      <c r="C18" s="136" t="s">
        <v>6</v>
      </c>
      <c r="D18" s="136"/>
      <c r="E18" s="142">
        <v>0.5</v>
      </c>
      <c r="F18" s="25"/>
      <c r="G18" s="143"/>
      <c r="H18" s="144">
        <f>(H16+H15)*2</f>
        <v>30.565</v>
      </c>
      <c r="I18" s="145">
        <v>65</v>
      </c>
      <c r="J18" s="146">
        <f>H18*I18/2</f>
        <v>993.3625000000001</v>
      </c>
      <c r="K18" s="144">
        <f>K16*2</f>
        <v>5.025000000000001</v>
      </c>
      <c r="L18" s="145">
        <v>65</v>
      </c>
      <c r="M18" s="146">
        <f>K18*L18/2</f>
        <v>163.31250000000003</v>
      </c>
      <c r="N18" s="148">
        <v>0</v>
      </c>
      <c r="O18" s="145">
        <v>65</v>
      </c>
      <c r="P18" s="147">
        <f>N18*O18/2</f>
        <v>0</v>
      </c>
      <c r="Q18" s="51"/>
    </row>
    <row r="19" spans="1:17" s="8" customFormat="1" ht="18.75" thickBot="1">
      <c r="A19" s="135"/>
      <c r="B19" s="25"/>
      <c r="C19" s="136"/>
      <c r="D19" s="136"/>
      <c r="E19" s="363"/>
      <c r="F19" s="25"/>
      <c r="G19" s="271"/>
      <c r="H19" s="272"/>
      <c r="I19" s="273"/>
      <c r="J19" s="147"/>
      <c r="K19" s="272"/>
      <c r="L19" s="273"/>
      <c r="M19" s="147"/>
      <c r="N19" s="274"/>
      <c r="O19" s="273"/>
      <c r="P19" s="147"/>
      <c r="Q19" s="51"/>
    </row>
    <row r="20" spans="1:17" s="8" customFormat="1" ht="15" customHeight="1" thickBot="1">
      <c r="A20" s="135"/>
      <c r="B20" s="25"/>
      <c r="C20" s="136" t="s">
        <v>31</v>
      </c>
      <c r="D20" s="136"/>
      <c r="E20" s="142">
        <v>0.05</v>
      </c>
      <c r="F20" s="25"/>
      <c r="G20" s="143"/>
      <c r="H20" s="139">
        <v>0</v>
      </c>
      <c r="I20" s="145">
        <v>0</v>
      </c>
      <c r="J20" s="146">
        <v>0</v>
      </c>
      <c r="K20" s="148">
        <f>70%*D4</f>
        <v>42</v>
      </c>
      <c r="L20" s="145">
        <v>2500</v>
      </c>
      <c r="M20" s="146">
        <f>K20*L20*E20</f>
        <v>5250</v>
      </c>
      <c r="N20" s="148">
        <f>70%*D4</f>
        <v>42</v>
      </c>
      <c r="O20" s="145">
        <v>2500</v>
      </c>
      <c r="P20" s="147">
        <f>N20*O20*E20</f>
        <v>5250</v>
      </c>
      <c r="Q20" s="50" t="s">
        <v>41</v>
      </c>
    </row>
    <row r="21" spans="1:17" s="8" customFormat="1" ht="18.75" thickBot="1">
      <c r="A21" s="135"/>
      <c r="B21" s="25"/>
      <c r="C21" s="136" t="s">
        <v>11</v>
      </c>
      <c r="D21" s="136"/>
      <c r="E21" s="142">
        <v>0.05</v>
      </c>
      <c r="F21" s="25"/>
      <c r="G21" s="143"/>
      <c r="H21" s="139">
        <v>0</v>
      </c>
      <c r="I21" s="145">
        <v>0</v>
      </c>
      <c r="J21" s="146">
        <v>0</v>
      </c>
      <c r="K21" s="148">
        <f>K20</f>
        <v>42</v>
      </c>
      <c r="L21" s="145">
        <v>500</v>
      </c>
      <c r="M21" s="146">
        <f>L21*K21*E21</f>
        <v>1050</v>
      </c>
      <c r="N21" s="148">
        <f>N20</f>
        <v>42</v>
      </c>
      <c r="O21" s="145">
        <v>500</v>
      </c>
      <c r="P21" s="147">
        <f>O21*N21*E21</f>
        <v>1050</v>
      </c>
      <c r="Q21" s="51"/>
    </row>
    <row r="22" spans="1:17" s="8" customFormat="1" ht="18.75" thickBot="1">
      <c r="A22" s="135"/>
      <c r="B22" s="25"/>
      <c r="C22" s="136" t="s">
        <v>27</v>
      </c>
      <c r="D22" s="136"/>
      <c r="E22" s="142">
        <v>0.05</v>
      </c>
      <c r="F22" s="25"/>
      <c r="G22" s="143"/>
      <c r="H22" s="139">
        <v>2</v>
      </c>
      <c r="I22" s="145">
        <v>2056</v>
      </c>
      <c r="J22" s="146">
        <f>(H15+H16)*(H22*I22)/20</f>
        <v>3142.082</v>
      </c>
      <c r="K22" s="139">
        <v>2</v>
      </c>
      <c r="L22" s="145">
        <v>2056</v>
      </c>
      <c r="M22" s="146">
        <f>K16*(K22*L22)/20</f>
        <v>516.5700000000002</v>
      </c>
      <c r="N22" s="139">
        <v>0</v>
      </c>
      <c r="O22" s="145">
        <v>2056</v>
      </c>
      <c r="P22" s="147">
        <f>N16*(N22*O22)/20</f>
        <v>0</v>
      </c>
      <c r="Q22" s="51"/>
    </row>
    <row r="23" spans="1:17" s="10" customFormat="1" ht="21.75" customHeight="1">
      <c r="A23" s="130" t="s">
        <v>9</v>
      </c>
      <c r="B23" s="131"/>
      <c r="C23" s="61"/>
      <c r="D23" s="61"/>
      <c r="E23" s="361"/>
      <c r="F23" s="131"/>
      <c r="G23" s="133"/>
      <c r="H23" s="255"/>
      <c r="I23" s="256" t="s">
        <v>30</v>
      </c>
      <c r="J23" s="257">
        <f>SUM(J15:J22)</f>
        <v>18664.194499999998</v>
      </c>
      <c r="K23" s="258"/>
      <c r="L23" s="256" t="s">
        <v>30</v>
      </c>
      <c r="M23" s="257">
        <f>SUM(M15:M22)</f>
        <v>33308.6325</v>
      </c>
      <c r="N23" s="258"/>
      <c r="O23" s="256" t="s">
        <v>30</v>
      </c>
      <c r="P23" s="259">
        <f>SUM(P15:P22)</f>
        <v>36367.8</v>
      </c>
      <c r="Q23" s="49" t="s">
        <v>40</v>
      </c>
    </row>
    <row r="24" spans="1:17" s="10" customFormat="1" ht="21.75" customHeight="1" thickBot="1">
      <c r="A24" s="130"/>
      <c r="B24" s="131"/>
      <c r="C24" s="61"/>
      <c r="D24" s="61"/>
      <c r="E24" s="362"/>
      <c r="F24" s="131"/>
      <c r="G24" s="133"/>
      <c r="H24" s="255"/>
      <c r="I24" s="256"/>
      <c r="J24" s="257"/>
      <c r="K24" s="258"/>
      <c r="L24" s="256"/>
      <c r="M24" s="257"/>
      <c r="N24" s="258"/>
      <c r="O24" s="256"/>
      <c r="P24" s="259"/>
      <c r="Q24" s="49"/>
    </row>
    <row r="25" spans="1:17" s="10" customFormat="1" ht="21.75" customHeight="1" thickBot="1">
      <c r="A25" s="130"/>
      <c r="B25" s="359"/>
      <c r="C25" s="61" t="s">
        <v>88</v>
      </c>
      <c r="D25" s="61"/>
      <c r="E25" s="360">
        <v>0.03</v>
      </c>
      <c r="F25" s="131"/>
      <c r="G25" s="133"/>
      <c r="H25" s="255"/>
      <c r="I25" s="256"/>
      <c r="J25" s="257">
        <f>E25*(H15+H16)*I15</f>
        <v>3209.3250000000003</v>
      </c>
      <c r="K25" s="258"/>
      <c r="L25" s="256"/>
      <c r="M25" s="257">
        <f>E25*(K15+K16)*L15</f>
        <v>4232.812499999999</v>
      </c>
      <c r="N25" s="258"/>
      <c r="O25" s="256"/>
      <c r="P25" s="259">
        <f>E25*(N15)*O15</f>
        <v>4718.7</v>
      </c>
      <c r="Q25" s="49"/>
    </row>
    <row r="26" spans="1:17" s="10" customFormat="1" ht="29.25" customHeight="1" thickBot="1">
      <c r="A26" s="130" t="s">
        <v>10</v>
      </c>
      <c r="B26" s="131"/>
      <c r="C26" s="61" t="s">
        <v>89</v>
      </c>
      <c r="D26" s="260" t="s">
        <v>38</v>
      </c>
      <c r="E26" s="132" t="s">
        <v>58</v>
      </c>
      <c r="F26" s="153"/>
      <c r="G26" s="150"/>
      <c r="H26" s="134" t="s">
        <v>0</v>
      </c>
      <c r="I26" s="131"/>
      <c r="J26" s="151"/>
      <c r="K26" s="134" t="s">
        <v>0</v>
      </c>
      <c r="L26" s="131"/>
      <c r="M26" s="151"/>
      <c r="N26" s="134" t="s">
        <v>0</v>
      </c>
      <c r="O26" s="131"/>
      <c r="P26" s="152"/>
      <c r="Q26" s="49"/>
    </row>
    <row r="27" spans="1:17" ht="24" customHeight="1" thickBot="1">
      <c r="A27" s="135"/>
      <c r="B27" s="25"/>
      <c r="C27" s="157" t="s">
        <v>96</v>
      </c>
      <c r="D27" s="158">
        <v>2</v>
      </c>
      <c r="E27" s="159">
        <v>100</v>
      </c>
      <c r="F27" s="25"/>
      <c r="G27" s="264"/>
      <c r="H27" s="265">
        <v>6</v>
      </c>
      <c r="I27" s="25"/>
      <c r="J27" s="141">
        <f>E27*H27*D27</f>
        <v>1200</v>
      </c>
      <c r="K27" s="265">
        <v>8</v>
      </c>
      <c r="L27" s="25"/>
      <c r="M27" s="141">
        <f>E27*K27*D27</f>
        <v>1600</v>
      </c>
      <c r="N27" s="265">
        <v>6</v>
      </c>
      <c r="O27" s="25"/>
      <c r="P27" s="141">
        <f>E27*N27*D27</f>
        <v>1200</v>
      </c>
      <c r="Q27" s="49"/>
    </row>
    <row r="28" spans="1:17" ht="18.75" thickBot="1">
      <c r="A28" s="135"/>
      <c r="B28" s="25"/>
      <c r="C28" s="136"/>
      <c r="D28" s="160"/>
      <c r="E28" s="161"/>
      <c r="F28" s="25"/>
      <c r="G28" s="264"/>
      <c r="H28" s="268"/>
      <c r="I28" s="25"/>
      <c r="J28" s="141"/>
      <c r="K28" s="268"/>
      <c r="L28" s="25"/>
      <c r="M28" s="141"/>
      <c r="N28" s="268"/>
      <c r="O28" s="25"/>
      <c r="P28" s="141"/>
      <c r="Q28" s="49"/>
    </row>
    <row r="29" spans="1:17" ht="27.75" customHeight="1" thickBot="1">
      <c r="A29" s="135"/>
      <c r="B29" s="25"/>
      <c r="C29" s="157" t="s">
        <v>90</v>
      </c>
      <c r="D29" s="162">
        <f>D5</f>
        <v>20</v>
      </c>
      <c r="E29" s="159">
        <f>D6</f>
        <v>40</v>
      </c>
      <c r="F29" s="25"/>
      <c r="G29" s="264"/>
      <c r="H29" s="269"/>
      <c r="I29" s="25"/>
      <c r="J29" s="141"/>
      <c r="K29" s="269"/>
      <c r="L29" s="25"/>
      <c r="M29" s="141">
        <f>K29*E29</f>
        <v>0</v>
      </c>
      <c r="N29" s="269"/>
      <c r="O29" s="25"/>
      <c r="P29" s="141">
        <f>N29*E29</f>
        <v>0</v>
      </c>
      <c r="Q29" s="49"/>
    </row>
    <row r="30" spans="1:17" ht="27" customHeight="1" thickBot="1">
      <c r="A30" s="135"/>
      <c r="B30" s="315" t="s">
        <v>91</v>
      </c>
      <c r="C30" s="316"/>
      <c r="D30" s="267"/>
      <c r="E30" s="266"/>
      <c r="F30" s="317" t="s">
        <v>91</v>
      </c>
      <c r="G30" s="318"/>
      <c r="H30" s="265">
        <v>4</v>
      </c>
      <c r="I30" s="25"/>
      <c r="J30" s="141">
        <f>H30*E29*D29</f>
        <v>3200</v>
      </c>
      <c r="K30" s="265">
        <v>6</v>
      </c>
      <c r="L30" s="25"/>
      <c r="M30" s="141">
        <f>K30*E29*D29</f>
        <v>4800</v>
      </c>
      <c r="N30" s="265">
        <v>4</v>
      </c>
      <c r="O30" s="25"/>
      <c r="P30" s="141">
        <f>N30*E29*D29</f>
        <v>3200</v>
      </c>
      <c r="Q30" s="49"/>
    </row>
    <row r="31" spans="1:17" ht="23.25" customHeight="1">
      <c r="A31" s="135"/>
      <c r="B31" s="25"/>
      <c r="C31" s="157"/>
      <c r="D31" s="157"/>
      <c r="E31" s="163"/>
      <c r="F31" s="137"/>
      <c r="G31" s="138"/>
      <c r="H31" s="139"/>
      <c r="I31" s="25"/>
      <c r="J31" s="140"/>
      <c r="K31" s="139"/>
      <c r="L31" s="25"/>
      <c r="M31" s="140"/>
      <c r="N31" s="139"/>
      <c r="O31" s="25"/>
      <c r="P31" s="141"/>
      <c r="Q31" s="49"/>
    </row>
    <row r="32" spans="1:17" ht="20.25" customHeight="1">
      <c r="A32" s="135"/>
      <c r="B32" s="25"/>
      <c r="C32" s="157"/>
      <c r="D32" s="157"/>
      <c r="E32" s="163"/>
      <c r="F32" s="137"/>
      <c r="G32" s="138"/>
      <c r="H32" s="139"/>
      <c r="I32" s="270" t="s">
        <v>30</v>
      </c>
      <c r="J32" s="140"/>
      <c r="K32" s="139"/>
      <c r="L32" s="270" t="s">
        <v>30</v>
      </c>
      <c r="M32" s="140"/>
      <c r="N32" s="139"/>
      <c r="O32" s="270" t="s">
        <v>30</v>
      </c>
      <c r="P32" s="141"/>
      <c r="Q32" s="49"/>
    </row>
    <row r="33" spans="1:17" ht="18">
      <c r="A33" s="130" t="s">
        <v>12</v>
      </c>
      <c r="B33" s="60"/>
      <c r="C33" s="61"/>
      <c r="D33" s="61"/>
      <c r="E33" s="149"/>
      <c r="F33" s="59"/>
      <c r="G33" s="154"/>
      <c r="H33" s="59"/>
      <c r="I33" s="60"/>
      <c r="J33" s="155" t="s">
        <v>13</v>
      </c>
      <c r="K33" s="63"/>
      <c r="L33" s="60"/>
      <c r="M33" s="155" t="s">
        <v>13</v>
      </c>
      <c r="N33" s="63"/>
      <c r="O33" s="60"/>
      <c r="P33" s="156" t="s">
        <v>13</v>
      </c>
      <c r="Q33" s="51"/>
    </row>
    <row r="34" spans="1:17" s="16" customFormat="1" ht="44.25" customHeight="1" thickBot="1">
      <c r="A34" s="164"/>
      <c r="B34" s="76"/>
      <c r="C34" s="165" t="s">
        <v>28</v>
      </c>
      <c r="D34" s="165"/>
      <c r="E34" s="166"/>
      <c r="F34" s="167"/>
      <c r="G34" s="168"/>
      <c r="H34" s="167"/>
      <c r="I34" s="169"/>
      <c r="J34" s="170">
        <f>SUM(J23:J33)</f>
        <v>26273.5195</v>
      </c>
      <c r="K34" s="171"/>
      <c r="L34" s="169"/>
      <c r="M34" s="170">
        <f>SUM(M23:M33)</f>
        <v>43941.445</v>
      </c>
      <c r="N34" s="171"/>
      <c r="O34" s="169"/>
      <c r="P34" s="172">
        <f>SUM(P23:P33)</f>
        <v>45486.5</v>
      </c>
      <c r="Q34" s="52"/>
    </row>
    <row r="35" spans="1:94" s="20" customFormat="1" ht="24" customHeight="1">
      <c r="A35" s="313" t="s">
        <v>61</v>
      </c>
      <c r="B35" s="314"/>
      <c r="C35" s="314"/>
      <c r="D35" s="314"/>
      <c r="E35" s="314"/>
      <c r="F35" s="314"/>
      <c r="G35" s="314"/>
      <c r="H35" s="314"/>
      <c r="I35" s="314"/>
      <c r="J35" s="314"/>
      <c r="K35" s="314"/>
      <c r="L35" s="314"/>
      <c r="M35" s="314"/>
      <c r="N35" s="314"/>
      <c r="O35" s="314"/>
      <c r="P35" s="314"/>
      <c r="Q35" s="52"/>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row>
    <row r="36" spans="1:94" s="20" customFormat="1" ht="14.25" customHeight="1">
      <c r="A36" s="308" t="s">
        <v>64</v>
      </c>
      <c r="B36" s="309"/>
      <c r="C36" s="309"/>
      <c r="D36" s="309"/>
      <c r="E36" s="309"/>
      <c r="F36" s="309"/>
      <c r="G36" s="309"/>
      <c r="H36" s="309"/>
      <c r="I36" s="309"/>
      <c r="J36" s="309"/>
      <c r="K36" s="309"/>
      <c r="L36" s="309"/>
      <c r="M36" s="309"/>
      <c r="N36" s="309"/>
      <c r="O36" s="309"/>
      <c r="P36" s="310"/>
      <c r="Q36" s="52"/>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row>
    <row r="37" spans="1:94" s="20" customFormat="1" ht="18.75" customHeight="1">
      <c r="A37" s="303" t="s">
        <v>63</v>
      </c>
      <c r="B37" s="298"/>
      <c r="C37" s="298"/>
      <c r="D37" s="298"/>
      <c r="E37" s="298"/>
      <c r="F37" s="298"/>
      <c r="G37" s="298"/>
      <c r="H37" s="298"/>
      <c r="I37" s="298"/>
      <c r="J37" s="298"/>
      <c r="K37" s="298"/>
      <c r="L37" s="298"/>
      <c r="M37" s="298"/>
      <c r="N37" s="299"/>
      <c r="O37" s="299"/>
      <c r="P37" s="299"/>
      <c r="Q37" s="52"/>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row>
    <row r="38" spans="1:94" s="20" customFormat="1" ht="14.25" customHeight="1">
      <c r="A38" s="303" t="s">
        <v>62</v>
      </c>
      <c r="B38" s="304"/>
      <c r="C38" s="304"/>
      <c r="D38" s="304"/>
      <c r="E38" s="304"/>
      <c r="F38" s="304"/>
      <c r="G38" s="304"/>
      <c r="H38" s="304"/>
      <c r="I38" s="304"/>
      <c r="J38" s="304"/>
      <c r="K38" s="304"/>
      <c r="L38" s="304"/>
      <c r="M38" s="304"/>
      <c r="N38" s="304"/>
      <c r="O38" s="304"/>
      <c r="P38" s="304"/>
      <c r="Q38" s="52"/>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row>
    <row r="39" spans="1:94" s="20" customFormat="1" ht="16.5" customHeight="1">
      <c r="A39" s="297" t="s">
        <v>33</v>
      </c>
      <c r="B39" s="298"/>
      <c r="C39" s="298"/>
      <c r="D39" s="298"/>
      <c r="E39" s="298"/>
      <c r="F39" s="298"/>
      <c r="G39" s="298"/>
      <c r="H39" s="298"/>
      <c r="I39" s="298"/>
      <c r="J39" s="298"/>
      <c r="K39" s="298"/>
      <c r="L39" s="298"/>
      <c r="M39" s="298"/>
      <c r="N39" s="298"/>
      <c r="O39" s="299"/>
      <c r="P39" s="299"/>
      <c r="Q39" s="52"/>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row>
    <row r="40" spans="1:94" s="20" customFormat="1" ht="27" customHeight="1" thickBot="1">
      <c r="A40" s="300" t="s">
        <v>39</v>
      </c>
      <c r="B40" s="301"/>
      <c r="C40" s="301"/>
      <c r="D40" s="301"/>
      <c r="E40" s="301"/>
      <c r="F40" s="301"/>
      <c r="G40" s="301"/>
      <c r="H40" s="301"/>
      <c r="I40" s="302"/>
      <c r="J40" s="302"/>
      <c r="K40" s="302"/>
      <c r="L40" s="302"/>
      <c r="M40" s="302"/>
      <c r="N40" s="302"/>
      <c r="O40" s="302"/>
      <c r="P40" s="302"/>
      <c r="Q40" s="52"/>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row>
    <row r="41" spans="1:16" ht="18">
      <c r="A41" s="9"/>
      <c r="B41" s="8"/>
      <c r="C41" s="10"/>
      <c r="D41" s="10"/>
      <c r="E41" s="8"/>
      <c r="F41" s="8"/>
      <c r="G41" s="15"/>
      <c r="H41" s="8"/>
      <c r="I41" s="8"/>
      <c r="J41" s="11"/>
      <c r="K41" s="11"/>
      <c r="M41" s="11"/>
      <c r="N41" s="11"/>
      <c r="P41" s="11"/>
    </row>
    <row r="42" spans="1:16" ht="18">
      <c r="A42" s="9"/>
      <c r="B42" s="8"/>
      <c r="C42" s="10"/>
      <c r="D42" s="10"/>
      <c r="E42" s="8"/>
      <c r="F42" s="8"/>
      <c r="G42" s="15"/>
      <c r="H42" s="8"/>
      <c r="I42" s="8"/>
      <c r="J42" s="11"/>
      <c r="K42" s="11"/>
      <c r="M42" s="11"/>
      <c r="N42" s="11"/>
      <c r="P42" s="11"/>
    </row>
    <row r="43" spans="1:16" ht="18">
      <c r="A43" s="9"/>
      <c r="B43" s="8"/>
      <c r="C43" s="10"/>
      <c r="D43" s="10"/>
      <c r="E43" s="8"/>
      <c r="F43" s="8"/>
      <c r="G43" s="15"/>
      <c r="H43" s="8"/>
      <c r="I43" s="8"/>
      <c r="J43" s="11"/>
      <c r="K43" s="11"/>
      <c r="M43" s="11"/>
      <c r="N43" s="11"/>
      <c r="P43" s="11"/>
    </row>
    <row r="44" spans="1:16" ht="18">
      <c r="A44" s="9"/>
      <c r="B44" s="8"/>
      <c r="C44" s="10"/>
      <c r="D44" s="10"/>
      <c r="E44" s="8"/>
      <c r="F44" s="8"/>
      <c r="G44" s="15"/>
      <c r="H44" s="8"/>
      <c r="I44" s="8"/>
      <c r="J44" s="11"/>
      <c r="K44" s="11"/>
      <c r="M44" s="11"/>
      <c r="N44" s="11"/>
      <c r="P44" s="11"/>
    </row>
    <row r="45" spans="1:16" ht="17.25">
      <c r="A45" s="9"/>
      <c r="B45" s="8"/>
      <c r="C45" s="10"/>
      <c r="D45" s="10"/>
      <c r="E45" s="8"/>
      <c r="F45" s="8"/>
      <c r="G45" s="15"/>
      <c r="H45" s="8"/>
      <c r="I45" s="8"/>
      <c r="J45" s="11"/>
      <c r="K45" s="11"/>
      <c r="M45" s="11"/>
      <c r="N45" s="11"/>
      <c r="P45" s="11"/>
    </row>
    <row r="46" spans="1:16" ht="17.25">
      <c r="A46" s="9"/>
      <c r="B46" s="8"/>
      <c r="C46" s="10"/>
      <c r="D46" s="10"/>
      <c r="E46" s="8"/>
      <c r="F46" s="8"/>
      <c r="G46" s="15"/>
      <c r="H46" s="8"/>
      <c r="I46" s="8"/>
      <c r="J46" s="11"/>
      <c r="K46" s="11"/>
      <c r="M46" s="11"/>
      <c r="N46" s="11"/>
      <c r="P46" s="11"/>
    </row>
    <row r="47" spans="1:16" ht="17.25">
      <c r="A47" s="9"/>
      <c r="B47" s="8"/>
      <c r="C47" s="10"/>
      <c r="D47" s="10"/>
      <c r="E47" s="8"/>
      <c r="F47" s="8"/>
      <c r="G47" s="15"/>
      <c r="H47" s="8"/>
      <c r="I47" s="8"/>
      <c r="J47" s="11"/>
      <c r="K47" s="11"/>
      <c r="M47" s="11"/>
      <c r="N47" s="11"/>
      <c r="P47" s="11"/>
    </row>
    <row r="48" spans="1:16" ht="17.25">
      <c r="A48" s="9"/>
      <c r="B48" s="8"/>
      <c r="C48" s="10"/>
      <c r="D48" s="10"/>
      <c r="E48" s="8"/>
      <c r="F48" s="8"/>
      <c r="G48" s="15"/>
      <c r="H48" s="8"/>
      <c r="I48" s="8"/>
      <c r="J48" s="11"/>
      <c r="K48" s="11"/>
      <c r="M48" s="11"/>
      <c r="N48" s="11"/>
      <c r="P48" s="11"/>
    </row>
    <row r="49" spans="1:16" ht="17.25">
      <c r="A49" s="9"/>
      <c r="B49" s="8"/>
      <c r="C49" s="10"/>
      <c r="D49" s="10"/>
      <c r="E49" s="8"/>
      <c r="F49" s="8"/>
      <c r="G49" s="15"/>
      <c r="H49" s="8"/>
      <c r="I49" s="8"/>
      <c r="J49" s="11"/>
      <c r="K49" s="11"/>
      <c r="M49" s="11"/>
      <c r="N49" s="11"/>
      <c r="P49" s="11"/>
    </row>
    <row r="50" spans="1:16" ht="17.25">
      <c r="A50" s="9"/>
      <c r="B50" s="8"/>
      <c r="C50" s="10"/>
      <c r="D50" s="10"/>
      <c r="E50" s="8"/>
      <c r="F50" s="8"/>
      <c r="G50" s="15"/>
      <c r="H50" s="8"/>
      <c r="I50" s="8"/>
      <c r="J50" s="11"/>
      <c r="K50" s="11"/>
      <c r="M50" s="11"/>
      <c r="N50" s="11"/>
      <c r="P50" s="11"/>
    </row>
    <row r="51" spans="1:16" ht="17.25">
      <c r="A51" s="9"/>
      <c r="B51" s="8"/>
      <c r="C51" s="10"/>
      <c r="D51" s="10"/>
      <c r="E51" s="8"/>
      <c r="F51" s="8"/>
      <c r="G51" s="15"/>
      <c r="H51" s="8"/>
      <c r="I51" s="8"/>
      <c r="J51" s="11"/>
      <c r="K51" s="11"/>
      <c r="M51" s="11"/>
      <c r="N51" s="11"/>
      <c r="P51" s="11"/>
    </row>
    <row r="52" spans="1:16" ht="17.25">
      <c r="A52" s="9"/>
      <c r="B52" s="8"/>
      <c r="C52" s="10"/>
      <c r="D52" s="10"/>
      <c r="E52" s="8"/>
      <c r="F52" s="8"/>
      <c r="G52" s="15"/>
      <c r="H52" s="8"/>
      <c r="I52" s="8"/>
      <c r="J52" s="11"/>
      <c r="K52" s="11"/>
      <c r="M52" s="11"/>
      <c r="N52" s="11"/>
      <c r="P52" s="11"/>
    </row>
    <row r="53" spans="1:16" ht="17.25">
      <c r="A53" s="9"/>
      <c r="B53" s="8"/>
      <c r="C53" s="10"/>
      <c r="D53" s="10"/>
      <c r="E53" s="8"/>
      <c r="F53" s="8"/>
      <c r="G53" s="15"/>
      <c r="H53" s="8"/>
      <c r="I53" s="8"/>
      <c r="J53" s="11"/>
      <c r="K53" s="11"/>
      <c r="M53" s="11"/>
      <c r="N53" s="11"/>
      <c r="P53" s="11"/>
    </row>
    <row r="54" spans="1:16" ht="17.25">
      <c r="A54" s="9"/>
      <c r="B54" s="8"/>
      <c r="C54" s="10"/>
      <c r="D54" s="10"/>
      <c r="E54" s="8"/>
      <c r="F54" s="8"/>
      <c r="G54" s="15"/>
      <c r="H54" s="8"/>
      <c r="I54" s="8"/>
      <c r="J54" s="11"/>
      <c r="K54" s="11"/>
      <c r="M54" s="11"/>
      <c r="N54" s="11"/>
      <c r="P54" s="11"/>
    </row>
    <row r="55" spans="1:16" ht="17.25">
      <c r="A55" s="9"/>
      <c r="B55" s="8"/>
      <c r="C55" s="10"/>
      <c r="D55" s="10"/>
      <c r="E55" s="8"/>
      <c r="F55" s="8"/>
      <c r="G55" s="15"/>
      <c r="H55" s="8"/>
      <c r="I55" s="8"/>
      <c r="J55" s="11"/>
      <c r="K55" s="11"/>
      <c r="M55" s="11"/>
      <c r="N55" s="11"/>
      <c r="P55" s="11"/>
    </row>
    <row r="56" spans="1:16" ht="17.25">
      <c r="A56" s="9"/>
      <c r="B56" s="8"/>
      <c r="C56" s="10"/>
      <c r="D56" s="10"/>
      <c r="E56" s="8"/>
      <c r="F56" s="8"/>
      <c r="G56" s="15"/>
      <c r="H56" s="8"/>
      <c r="I56" s="8"/>
      <c r="J56" s="11"/>
      <c r="K56" s="11"/>
      <c r="M56" s="11"/>
      <c r="N56" s="11"/>
      <c r="P56" s="11"/>
    </row>
    <row r="57" spans="1:16" ht="17.25">
      <c r="A57" s="9"/>
      <c r="B57" s="8"/>
      <c r="C57" s="10"/>
      <c r="D57" s="10"/>
      <c r="E57" s="8"/>
      <c r="F57" s="8"/>
      <c r="G57" s="15"/>
      <c r="H57" s="8"/>
      <c r="I57" s="8"/>
      <c r="J57" s="11"/>
      <c r="K57" s="11"/>
      <c r="M57" s="11"/>
      <c r="N57" s="11"/>
      <c r="P57" s="11"/>
    </row>
    <row r="58" spans="1:16" ht="17.25">
      <c r="A58" s="9"/>
      <c r="B58" s="8"/>
      <c r="C58" s="10"/>
      <c r="D58" s="10"/>
      <c r="E58" s="8"/>
      <c r="F58" s="8"/>
      <c r="G58" s="15"/>
      <c r="H58" s="8"/>
      <c r="I58" s="8"/>
      <c r="J58" s="11"/>
      <c r="K58" s="11"/>
      <c r="M58" s="11"/>
      <c r="N58" s="11"/>
      <c r="P58" s="11"/>
    </row>
    <row r="59" spans="1:16" ht="17.25">
      <c r="A59" s="9"/>
      <c r="B59" s="8"/>
      <c r="C59" s="10"/>
      <c r="D59" s="10"/>
      <c r="E59" s="8"/>
      <c r="F59" s="8"/>
      <c r="G59" s="15"/>
      <c r="H59" s="8"/>
      <c r="I59" s="8"/>
      <c r="J59" s="11"/>
      <c r="K59" s="11"/>
      <c r="M59" s="11"/>
      <c r="N59" s="11"/>
      <c r="P59" s="11"/>
    </row>
    <row r="60" spans="1:16" ht="17.25">
      <c r="A60" s="9"/>
      <c r="B60" s="8"/>
      <c r="C60" s="10"/>
      <c r="D60" s="10"/>
      <c r="E60" s="8"/>
      <c r="F60" s="8"/>
      <c r="G60" s="15"/>
      <c r="H60" s="8"/>
      <c r="I60" s="8"/>
      <c r="J60" s="11"/>
      <c r="K60" s="11"/>
      <c r="M60" s="11"/>
      <c r="N60" s="11"/>
      <c r="P60" s="11"/>
    </row>
    <row r="61" spans="1:16" ht="17.25">
      <c r="A61" s="9"/>
      <c r="B61" s="8"/>
      <c r="C61" s="10"/>
      <c r="D61" s="10"/>
      <c r="E61" s="8"/>
      <c r="F61" s="8"/>
      <c r="G61" s="15"/>
      <c r="H61" s="8"/>
      <c r="I61" s="8"/>
      <c r="J61" s="11"/>
      <c r="K61" s="11"/>
      <c r="M61" s="11"/>
      <c r="N61" s="11"/>
      <c r="P61" s="11"/>
    </row>
    <row r="62" spans="1:16" ht="17.25">
      <c r="A62" s="9"/>
      <c r="B62" s="8"/>
      <c r="C62" s="10"/>
      <c r="D62" s="10"/>
      <c r="E62" s="8"/>
      <c r="F62" s="8"/>
      <c r="G62" s="15"/>
      <c r="H62" s="8"/>
      <c r="I62" s="8"/>
      <c r="J62" s="11"/>
      <c r="K62" s="11"/>
      <c r="M62" s="11"/>
      <c r="N62" s="11"/>
      <c r="P62" s="11"/>
    </row>
    <row r="63" spans="1:16" ht="17.25">
      <c r="A63" s="9"/>
      <c r="B63" s="8"/>
      <c r="C63" s="10"/>
      <c r="D63" s="10"/>
      <c r="E63" s="8"/>
      <c r="F63" s="8"/>
      <c r="G63" s="15"/>
      <c r="H63" s="8"/>
      <c r="I63" s="8"/>
      <c r="J63" s="11"/>
      <c r="K63" s="11"/>
      <c r="M63" s="11"/>
      <c r="N63" s="11"/>
      <c r="P63" s="11"/>
    </row>
    <row r="64" spans="1:16" ht="17.25">
      <c r="A64" s="9"/>
      <c r="B64" s="8"/>
      <c r="C64" s="10"/>
      <c r="D64" s="10"/>
      <c r="E64" s="8"/>
      <c r="F64" s="8"/>
      <c r="G64" s="15"/>
      <c r="H64" s="8"/>
      <c r="I64" s="8"/>
      <c r="J64" s="11"/>
      <c r="K64" s="11"/>
      <c r="M64" s="11"/>
      <c r="N64" s="11"/>
      <c r="P64" s="11"/>
    </row>
    <row r="65" spans="1:16" ht="17.25">
      <c r="A65" s="9"/>
      <c r="B65" s="8"/>
      <c r="C65" s="10"/>
      <c r="D65" s="10"/>
      <c r="E65" s="8"/>
      <c r="F65" s="8"/>
      <c r="G65" s="15"/>
      <c r="H65" s="8"/>
      <c r="I65" s="8"/>
      <c r="J65" s="11"/>
      <c r="K65" s="11"/>
      <c r="M65" s="11"/>
      <c r="N65" s="11"/>
      <c r="P65" s="11"/>
    </row>
    <row r="66" spans="1:16" ht="17.25">
      <c r="A66" s="9"/>
      <c r="B66" s="8"/>
      <c r="C66" s="10"/>
      <c r="D66" s="10"/>
      <c r="E66" s="8"/>
      <c r="F66" s="8"/>
      <c r="G66" s="15"/>
      <c r="H66" s="8"/>
      <c r="I66" s="8"/>
      <c r="J66" s="11"/>
      <c r="K66" s="11"/>
      <c r="M66" s="11"/>
      <c r="N66" s="11"/>
      <c r="P66" s="11"/>
    </row>
    <row r="67" spans="1:16" ht="17.25">
      <c r="A67" s="9"/>
      <c r="B67" s="8"/>
      <c r="C67" s="10"/>
      <c r="D67" s="10"/>
      <c r="E67" s="8"/>
      <c r="F67" s="8"/>
      <c r="G67" s="15"/>
      <c r="H67" s="8"/>
      <c r="I67" s="8"/>
      <c r="J67" s="11"/>
      <c r="K67" s="11"/>
      <c r="M67" s="11"/>
      <c r="N67" s="11"/>
      <c r="P67" s="11"/>
    </row>
    <row r="68" spans="1:16" ht="17.25">
      <c r="A68" s="9"/>
      <c r="B68" s="8"/>
      <c r="C68" s="10"/>
      <c r="D68" s="10"/>
      <c r="E68" s="8"/>
      <c r="F68" s="8"/>
      <c r="G68" s="15"/>
      <c r="H68" s="8"/>
      <c r="I68" s="8"/>
      <c r="J68" s="11"/>
      <c r="K68" s="11"/>
      <c r="M68" s="11"/>
      <c r="N68" s="11"/>
      <c r="P68" s="11"/>
    </row>
    <row r="69" spans="1:16" ht="17.25">
      <c r="A69" s="9"/>
      <c r="B69" s="8"/>
      <c r="C69" s="10"/>
      <c r="D69" s="10"/>
      <c r="E69" s="8"/>
      <c r="F69" s="8"/>
      <c r="G69" s="15"/>
      <c r="H69" s="8"/>
      <c r="I69" s="8"/>
      <c r="J69" s="11"/>
      <c r="K69" s="11"/>
      <c r="M69" s="11"/>
      <c r="N69" s="11"/>
      <c r="P69" s="11"/>
    </row>
    <row r="70" spans="1:16" ht="17.25">
      <c r="A70" s="9"/>
      <c r="B70" s="8"/>
      <c r="C70" s="10"/>
      <c r="D70" s="10"/>
      <c r="E70" s="8"/>
      <c r="F70" s="8"/>
      <c r="G70" s="15"/>
      <c r="H70" s="8"/>
      <c r="I70" s="8"/>
      <c r="J70" s="11"/>
      <c r="K70" s="11"/>
      <c r="M70" s="11"/>
      <c r="N70" s="11"/>
      <c r="P70" s="11"/>
    </row>
    <row r="71" spans="1:16" ht="17.25">
      <c r="A71" s="9"/>
      <c r="B71" s="8"/>
      <c r="C71" s="10"/>
      <c r="D71" s="10"/>
      <c r="E71" s="8"/>
      <c r="F71" s="8"/>
      <c r="G71" s="15"/>
      <c r="H71" s="8"/>
      <c r="I71" s="8"/>
      <c r="J71" s="11"/>
      <c r="K71" s="11"/>
      <c r="M71" s="11"/>
      <c r="N71" s="11"/>
      <c r="P71" s="11"/>
    </row>
    <row r="72" spans="1:16" ht="17.25">
      <c r="A72" s="9"/>
      <c r="B72" s="8"/>
      <c r="C72" s="10"/>
      <c r="D72" s="10"/>
      <c r="E72" s="8"/>
      <c r="F72" s="8"/>
      <c r="G72" s="15"/>
      <c r="H72" s="8"/>
      <c r="I72" s="8"/>
      <c r="J72" s="11"/>
      <c r="K72" s="11"/>
      <c r="M72" s="11"/>
      <c r="N72" s="11"/>
      <c r="P72" s="11"/>
    </row>
    <row r="73" spans="1:16" ht="17.25">
      <c r="A73" s="9"/>
      <c r="B73" s="8"/>
      <c r="C73" s="10"/>
      <c r="D73" s="10"/>
      <c r="E73" s="8"/>
      <c r="F73" s="8"/>
      <c r="G73" s="15"/>
      <c r="H73" s="8"/>
      <c r="I73" s="8"/>
      <c r="J73" s="11"/>
      <c r="K73" s="11"/>
      <c r="M73" s="11"/>
      <c r="N73" s="11"/>
      <c r="P73" s="11"/>
    </row>
    <row r="74" spans="1:16" ht="17.25">
      <c r="A74" s="9"/>
      <c r="B74" s="8"/>
      <c r="C74" s="10"/>
      <c r="D74" s="10"/>
      <c r="E74" s="8"/>
      <c r="F74" s="8"/>
      <c r="G74" s="15"/>
      <c r="H74" s="8"/>
      <c r="I74" s="8"/>
      <c r="J74" s="11"/>
      <c r="K74" s="11"/>
      <c r="M74" s="11"/>
      <c r="N74" s="11"/>
      <c r="P74" s="11"/>
    </row>
    <row r="75" spans="1:16" ht="17.25">
      <c r="A75" s="9"/>
      <c r="B75" s="8"/>
      <c r="C75" s="10"/>
      <c r="D75" s="10"/>
      <c r="E75" s="8"/>
      <c r="F75" s="8"/>
      <c r="G75" s="15"/>
      <c r="H75" s="8"/>
      <c r="I75" s="8"/>
      <c r="J75" s="11"/>
      <c r="K75" s="11"/>
      <c r="M75" s="11"/>
      <c r="N75" s="11"/>
      <c r="P75" s="11"/>
    </row>
    <row r="76" spans="1:16" ht="17.25">
      <c r="A76" s="9"/>
      <c r="B76" s="8"/>
      <c r="C76" s="10"/>
      <c r="D76" s="10"/>
      <c r="E76" s="8"/>
      <c r="F76" s="8"/>
      <c r="G76" s="15"/>
      <c r="H76" s="8"/>
      <c r="I76" s="8"/>
      <c r="J76" s="11"/>
      <c r="K76" s="11"/>
      <c r="M76" s="11"/>
      <c r="N76" s="11"/>
      <c r="P76" s="11"/>
    </row>
    <row r="77" spans="1:16" ht="17.25">
      <c r="A77" s="9"/>
      <c r="B77" s="8"/>
      <c r="C77" s="10"/>
      <c r="D77" s="10"/>
      <c r="E77" s="8"/>
      <c r="F77" s="8"/>
      <c r="G77" s="15"/>
      <c r="H77" s="8"/>
      <c r="I77" s="8"/>
      <c r="J77" s="11"/>
      <c r="K77" s="11"/>
      <c r="M77" s="11"/>
      <c r="N77" s="11"/>
      <c r="P77" s="11"/>
    </row>
    <row r="78" spans="1:16" ht="17.25">
      <c r="A78" s="9"/>
      <c r="B78" s="8"/>
      <c r="C78" s="10"/>
      <c r="D78" s="10"/>
      <c r="E78" s="8"/>
      <c r="F78" s="8"/>
      <c r="G78" s="15"/>
      <c r="H78" s="8"/>
      <c r="I78" s="8"/>
      <c r="J78" s="11"/>
      <c r="K78" s="11"/>
      <c r="M78" s="11"/>
      <c r="N78" s="11"/>
      <c r="P78" s="11"/>
    </row>
    <row r="79" spans="1:16" ht="17.25">
      <c r="A79" s="9"/>
      <c r="B79" s="8"/>
      <c r="C79" s="10"/>
      <c r="D79" s="10"/>
      <c r="E79" s="8"/>
      <c r="F79" s="8"/>
      <c r="G79" s="15"/>
      <c r="H79" s="8"/>
      <c r="I79" s="8"/>
      <c r="J79" s="11"/>
      <c r="K79" s="11"/>
      <c r="M79" s="11"/>
      <c r="N79" s="11"/>
      <c r="P79" s="11"/>
    </row>
    <row r="80" spans="1:16" ht="17.25">
      <c r="A80" s="9"/>
      <c r="B80" s="8"/>
      <c r="C80" s="10"/>
      <c r="D80" s="10"/>
      <c r="E80" s="8"/>
      <c r="F80" s="8"/>
      <c r="G80" s="15"/>
      <c r="H80" s="8"/>
      <c r="I80" s="8"/>
      <c r="J80" s="11"/>
      <c r="K80" s="11"/>
      <c r="M80" s="11"/>
      <c r="N80" s="11"/>
      <c r="P80" s="11"/>
    </row>
    <row r="81" spans="1:16" ht="17.25">
      <c r="A81" s="9"/>
      <c r="B81" s="8"/>
      <c r="C81" s="10"/>
      <c r="D81" s="10"/>
      <c r="E81" s="8"/>
      <c r="F81" s="8"/>
      <c r="G81" s="15"/>
      <c r="H81" s="8"/>
      <c r="I81" s="8"/>
      <c r="J81" s="11"/>
      <c r="K81" s="11"/>
      <c r="M81" s="11"/>
      <c r="N81" s="11"/>
      <c r="P81" s="11"/>
    </row>
    <row r="82" spans="1:16" ht="17.25">
      <c r="A82" s="9"/>
      <c r="B82" s="8"/>
      <c r="C82" s="10"/>
      <c r="D82" s="10"/>
      <c r="E82" s="8"/>
      <c r="F82" s="8"/>
      <c r="G82" s="15"/>
      <c r="H82" s="8"/>
      <c r="I82" s="8"/>
      <c r="J82" s="11"/>
      <c r="K82" s="11"/>
      <c r="M82" s="11"/>
      <c r="N82" s="11"/>
      <c r="P82" s="11"/>
    </row>
    <row r="83" spans="1:16" ht="17.25">
      <c r="A83" s="9"/>
      <c r="B83" s="8"/>
      <c r="C83" s="10"/>
      <c r="D83" s="10"/>
      <c r="E83" s="8"/>
      <c r="F83" s="8"/>
      <c r="G83" s="15"/>
      <c r="H83" s="8"/>
      <c r="I83" s="8"/>
      <c r="J83" s="11"/>
      <c r="K83" s="11"/>
      <c r="M83" s="11"/>
      <c r="N83" s="11"/>
      <c r="P83" s="11"/>
    </row>
    <row r="84" spans="11:13" ht="17.25">
      <c r="K84" s="11"/>
      <c r="M84" s="11"/>
    </row>
    <row r="85" spans="11:13" ht="17.25">
      <c r="K85" s="11"/>
      <c r="M85" s="11"/>
    </row>
    <row r="86" spans="11:13" ht="17.25">
      <c r="K86" s="11"/>
      <c r="M86" s="11"/>
    </row>
  </sheetData>
  <sheetProtection/>
  <mergeCells count="19">
    <mergeCell ref="N4:O4"/>
    <mergeCell ref="N5:O5"/>
    <mergeCell ref="H12:J12"/>
    <mergeCell ref="K12:M12"/>
    <mergeCell ref="F11:G11"/>
    <mergeCell ref="H11:J11"/>
    <mergeCell ref="K11:M11"/>
    <mergeCell ref="N11:P11"/>
    <mergeCell ref="H6:I6"/>
    <mergeCell ref="A39:P39"/>
    <mergeCell ref="A40:P40"/>
    <mergeCell ref="A37:P37"/>
    <mergeCell ref="A38:P38"/>
    <mergeCell ref="N12:P12"/>
    <mergeCell ref="A36:P36"/>
    <mergeCell ref="D14:E14"/>
    <mergeCell ref="A35:P35"/>
    <mergeCell ref="B30:C30"/>
    <mergeCell ref="F30:G30"/>
  </mergeCells>
  <printOptions/>
  <pageMargins left="0.75" right="0.75" top="1" bottom="1"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L59"/>
  <sheetViews>
    <sheetView zoomScalePageLayoutView="0" workbookViewId="0" topLeftCell="A1">
      <pane xSplit="4" topLeftCell="E1" activePane="topRight" state="frozen"/>
      <selection pane="topLeft" activeCell="A1" sqref="A1"/>
      <selection pane="topRight" activeCell="I16" sqref="I16"/>
    </sheetView>
  </sheetViews>
  <sheetFormatPr defaultColWidth="9.140625" defaultRowHeight="12.75"/>
  <cols>
    <col min="4" max="4" width="34.28125" style="5" customWidth="1"/>
    <col min="5" max="5" width="5.8515625" style="5" customWidth="1"/>
    <col min="6" max="6" width="15.28125" style="0" customWidth="1"/>
    <col min="7" max="7" width="15.8515625" style="0" customWidth="1"/>
    <col min="8" max="8" width="5.28125" style="0" customWidth="1"/>
    <col min="9" max="9" width="13.140625" style="5" customWidth="1"/>
    <col min="10" max="10" width="9.7109375" style="0" customWidth="1"/>
    <col min="11" max="11" width="4.421875" style="0" customWidth="1"/>
    <col min="12" max="12" width="16.140625" style="0" customWidth="1"/>
    <col min="13" max="13" width="6.28125" style="0" customWidth="1"/>
    <col min="14" max="14" width="14.7109375" style="5" customWidth="1"/>
    <col min="15" max="15" width="6.421875" style="0" customWidth="1"/>
    <col min="16" max="16" width="4.421875" style="0" customWidth="1"/>
    <col min="17" max="17" width="16.140625" style="0" customWidth="1"/>
  </cols>
  <sheetData>
    <row r="1" spans="1:18" ht="76.5" customHeight="1">
      <c r="A1" s="173"/>
      <c r="B1" s="176" t="str">
        <f>Kosten!B1</f>
        <v>Businesscase Plafondtilliften en -Zorgsystemen</v>
      </c>
      <c r="C1" s="174"/>
      <c r="D1" s="175"/>
      <c r="E1" s="175"/>
      <c r="F1" s="74"/>
      <c r="G1" s="74"/>
      <c r="H1" s="74"/>
      <c r="I1" s="74"/>
      <c r="J1" s="74"/>
      <c r="K1" s="74"/>
      <c r="L1" s="74"/>
      <c r="M1" s="74"/>
      <c r="N1" s="74"/>
      <c r="O1" s="74"/>
      <c r="P1" s="74"/>
      <c r="Q1" s="74"/>
      <c r="R1" s="209"/>
    </row>
    <row r="2" spans="1:21" s="8" customFormat="1" ht="36" customHeight="1">
      <c r="A2" s="177" t="s">
        <v>34</v>
      </c>
      <c r="B2" s="178"/>
      <c r="C2" s="179"/>
      <c r="D2" s="180"/>
      <c r="E2" s="180" t="s">
        <v>77</v>
      </c>
      <c r="F2" s="181"/>
      <c r="G2" s="182"/>
      <c r="H2" s="182"/>
      <c r="I2" s="182"/>
      <c r="J2" s="182"/>
      <c r="K2" s="181"/>
      <c r="L2" s="182"/>
      <c r="M2" s="182"/>
      <c r="N2" s="182"/>
      <c r="O2" s="182"/>
      <c r="P2" s="181"/>
      <c r="Q2" s="182"/>
      <c r="R2" s="210"/>
      <c r="S2" s="7"/>
      <c r="T2" s="7"/>
      <c r="U2" s="7"/>
    </row>
    <row r="3" spans="1:21" ht="9" customHeight="1">
      <c r="A3" s="137"/>
      <c r="B3" s="85"/>
      <c r="C3" s="25"/>
      <c r="D3" s="87"/>
      <c r="E3" s="87"/>
      <c r="F3" s="338"/>
      <c r="G3" s="339"/>
      <c r="H3" s="339"/>
      <c r="I3" s="183"/>
      <c r="J3" s="183"/>
      <c r="K3" s="183"/>
      <c r="L3" s="183"/>
      <c r="M3" s="183"/>
      <c r="N3" s="183"/>
      <c r="O3" s="183"/>
      <c r="P3" s="183"/>
      <c r="Q3" s="183"/>
      <c r="R3" s="211"/>
      <c r="S3" s="8"/>
      <c r="T3" s="8"/>
      <c r="U3" s="8"/>
    </row>
    <row r="4" spans="1:21" ht="18" customHeight="1">
      <c r="A4" s="135" t="s">
        <v>35</v>
      </c>
      <c r="B4" s="85"/>
      <c r="C4" s="85"/>
      <c r="D4" s="85"/>
      <c r="E4" s="85"/>
      <c r="F4" s="339"/>
      <c r="G4" s="339"/>
      <c r="H4" s="339"/>
      <c r="I4" s="183"/>
      <c r="J4" s="183"/>
      <c r="K4" s="183"/>
      <c r="L4" s="183"/>
      <c r="M4" s="183"/>
      <c r="N4" s="183"/>
      <c r="O4" s="183"/>
      <c r="P4" s="183"/>
      <c r="Q4" s="183"/>
      <c r="R4" s="211"/>
      <c r="S4" s="8"/>
      <c r="T4" s="8"/>
      <c r="U4" s="8"/>
    </row>
    <row r="5" spans="1:21" ht="18" customHeight="1">
      <c r="A5" s="84" t="s">
        <v>26</v>
      </c>
      <c r="B5" s="85"/>
      <c r="C5" s="85"/>
      <c r="D5" s="85">
        <f>Kosten!D4</f>
        <v>60</v>
      </c>
      <c r="E5" s="85"/>
      <c r="F5" s="336" t="s">
        <v>46</v>
      </c>
      <c r="G5" s="336"/>
      <c r="H5" s="336"/>
      <c r="I5" s="336" t="s">
        <v>44</v>
      </c>
      <c r="J5" s="336"/>
      <c r="K5" s="336"/>
      <c r="L5" s="337"/>
      <c r="M5" s="90"/>
      <c r="N5" s="336" t="s">
        <v>98</v>
      </c>
      <c r="O5" s="336"/>
      <c r="P5" s="336"/>
      <c r="Q5" s="337"/>
      <c r="R5" s="211"/>
      <c r="S5" s="8"/>
      <c r="T5" s="8"/>
      <c r="U5" s="8"/>
    </row>
    <row r="6" spans="1:21" ht="18" customHeight="1">
      <c r="A6" s="84" t="s">
        <v>32</v>
      </c>
      <c r="B6" s="85"/>
      <c r="C6" s="85"/>
      <c r="D6" s="85">
        <f>Kosten!D5</f>
        <v>20</v>
      </c>
      <c r="E6" s="85"/>
      <c r="F6" s="335" t="s">
        <v>45</v>
      </c>
      <c r="G6" s="335"/>
      <c r="H6" s="335"/>
      <c r="I6" s="335" t="s">
        <v>66</v>
      </c>
      <c r="J6" s="335"/>
      <c r="K6" s="335"/>
      <c r="L6" s="335"/>
      <c r="M6" s="276"/>
      <c r="N6" s="335" t="s">
        <v>99</v>
      </c>
      <c r="O6" s="335"/>
      <c r="P6" s="335"/>
      <c r="Q6" s="335"/>
      <c r="R6" s="211"/>
      <c r="S6" s="8"/>
      <c r="T6" s="18"/>
      <c r="U6" s="8"/>
    </row>
    <row r="7" spans="1:21" ht="15.75">
      <c r="A7" s="84" t="s">
        <v>59</v>
      </c>
      <c r="B7" s="85"/>
      <c r="C7" s="85"/>
      <c r="D7" s="85">
        <f>Kosten!D6</f>
        <v>40</v>
      </c>
      <c r="E7" s="85"/>
      <c r="F7" s="339"/>
      <c r="G7" s="339"/>
      <c r="H7" s="339"/>
      <c r="I7" s="183"/>
      <c r="J7" s="183"/>
      <c r="K7" s="183"/>
      <c r="L7" s="183"/>
      <c r="M7" s="183"/>
      <c r="N7" s="183"/>
      <c r="O7" s="183"/>
      <c r="P7" s="183"/>
      <c r="Q7" s="183"/>
      <c r="R7" s="212"/>
      <c r="S7" s="9"/>
      <c r="T7" s="9"/>
      <c r="U7" s="9"/>
    </row>
    <row r="8" spans="1:21" ht="15.75">
      <c r="A8" s="135"/>
      <c r="B8" s="85"/>
      <c r="C8" s="85"/>
      <c r="D8" s="85"/>
      <c r="E8" s="85"/>
      <c r="F8" s="339"/>
      <c r="G8" s="339"/>
      <c r="H8" s="339"/>
      <c r="I8" s="183"/>
      <c r="J8" s="183"/>
      <c r="K8" s="183"/>
      <c r="L8" s="183"/>
      <c r="M8" s="183"/>
      <c r="N8" s="183"/>
      <c r="O8" s="183"/>
      <c r="P8" s="183"/>
      <c r="Q8" s="183"/>
      <c r="R8" s="212"/>
      <c r="S8" s="9"/>
      <c r="T8" s="9"/>
      <c r="U8" s="9"/>
    </row>
    <row r="9" spans="1:18" s="8" customFormat="1" ht="42.75" customHeight="1" thickBot="1">
      <c r="A9" s="54"/>
      <c r="B9" s="55" t="s">
        <v>14</v>
      </c>
      <c r="C9" s="56"/>
      <c r="D9" s="56"/>
      <c r="E9" s="56"/>
      <c r="F9" s="243" t="s">
        <v>79</v>
      </c>
      <c r="G9" s="184"/>
      <c r="H9" s="185"/>
      <c r="I9" s="348" t="s">
        <v>79</v>
      </c>
      <c r="J9" s="348"/>
      <c r="K9" s="185"/>
      <c r="L9" s="185"/>
      <c r="M9" s="185"/>
      <c r="N9" s="343" t="s">
        <v>79</v>
      </c>
      <c r="O9" s="343"/>
      <c r="P9" s="185"/>
      <c r="Q9" s="185"/>
      <c r="R9" s="211"/>
    </row>
    <row r="10" spans="1:22" s="8" customFormat="1" ht="27" customHeight="1" thickBot="1">
      <c r="A10" s="137"/>
      <c r="B10" s="87"/>
      <c r="C10" s="25"/>
      <c r="D10" s="186"/>
      <c r="E10" s="186"/>
      <c r="F10" s="277">
        <v>0.2</v>
      </c>
      <c r="G10" s="187">
        <f>(D6/100)*F10*415*220</f>
        <v>3652.000000000001</v>
      </c>
      <c r="H10" s="187"/>
      <c r="I10" s="280">
        <v>0.5</v>
      </c>
      <c r="J10" s="281"/>
      <c r="K10" s="25"/>
      <c r="L10" s="187">
        <f>D6/100*I10*415*220</f>
        <v>9130</v>
      </c>
      <c r="M10" s="187"/>
      <c r="N10" s="280">
        <v>0.6</v>
      </c>
      <c r="O10" s="281"/>
      <c r="P10" s="25"/>
      <c r="Q10" s="187">
        <f>(D6/100)*N10*415*220</f>
        <v>10956</v>
      </c>
      <c r="R10" s="213"/>
      <c r="S10" s="41"/>
      <c r="T10" s="41"/>
      <c r="U10" s="41"/>
      <c r="V10" s="41"/>
    </row>
    <row r="11" spans="1:22" s="8" customFormat="1" ht="18" customHeight="1">
      <c r="A11" s="137"/>
      <c r="B11" s="87"/>
      <c r="C11" s="25"/>
      <c r="D11" s="188"/>
      <c r="E11" s="188"/>
      <c r="F11" s="25"/>
      <c r="G11" s="25"/>
      <c r="H11" s="25"/>
      <c r="I11" s="248"/>
      <c r="J11" s="248"/>
      <c r="K11" s="25"/>
      <c r="L11" s="25"/>
      <c r="M11" s="25"/>
      <c r="N11" s="248"/>
      <c r="O11" s="248"/>
      <c r="P11" s="25"/>
      <c r="Q11" s="25"/>
      <c r="R11" s="213"/>
      <c r="S11" s="41"/>
      <c r="T11" s="41"/>
      <c r="U11" s="41"/>
      <c r="V11" s="41"/>
    </row>
    <row r="12" spans="1:18" s="8" customFormat="1" ht="10.5" customHeight="1">
      <c r="A12" s="137"/>
      <c r="B12" s="25"/>
      <c r="C12" s="25"/>
      <c r="D12" s="136"/>
      <c r="E12" s="136"/>
      <c r="F12" s="25"/>
      <c r="G12" s="187"/>
      <c r="H12" s="187"/>
      <c r="I12" s="282"/>
      <c r="J12" s="283"/>
      <c r="K12" s="25"/>
      <c r="L12" s="187"/>
      <c r="M12" s="187"/>
      <c r="N12" s="282"/>
      <c r="O12" s="283"/>
      <c r="P12" s="25"/>
      <c r="Q12" s="187"/>
      <c r="R12" s="211"/>
    </row>
    <row r="13" spans="1:18" s="8" customFormat="1" ht="38.25" customHeight="1">
      <c r="A13" s="59"/>
      <c r="B13" s="190" t="s">
        <v>15</v>
      </c>
      <c r="C13" s="60"/>
      <c r="D13" s="61"/>
      <c r="E13" s="61"/>
      <c r="F13" s="247" t="s">
        <v>106</v>
      </c>
      <c r="G13" s="247"/>
      <c r="H13" s="60"/>
      <c r="I13" s="247" t="s">
        <v>106</v>
      </c>
      <c r="J13" s="247"/>
      <c r="K13" s="192"/>
      <c r="L13" s="191" t="s">
        <v>78</v>
      </c>
      <c r="M13" s="191"/>
      <c r="N13" s="247" t="s">
        <v>106</v>
      </c>
      <c r="O13" s="247"/>
      <c r="P13" s="192"/>
      <c r="Q13" s="191" t="s">
        <v>78</v>
      </c>
      <c r="R13" s="211"/>
    </row>
    <row r="14" spans="1:18" s="8" customFormat="1" ht="36" customHeight="1" thickBot="1">
      <c r="A14" s="137"/>
      <c r="B14" s="193" t="s">
        <v>70</v>
      </c>
      <c r="C14" s="25"/>
      <c r="D14" s="136"/>
      <c r="E14" s="136"/>
      <c r="F14" s="26"/>
      <c r="G14" s="194"/>
      <c r="H14" s="25"/>
      <c r="I14" s="26"/>
      <c r="J14" s="26"/>
      <c r="K14" s="187"/>
      <c r="L14" s="194"/>
      <c r="M14" s="194"/>
      <c r="N14" s="26"/>
      <c r="O14" s="26"/>
      <c r="P14" s="187"/>
      <c r="Q14" s="194"/>
      <c r="R14" s="211"/>
    </row>
    <row r="15" spans="1:18" s="8" customFormat="1" ht="25.5" customHeight="1" thickBot="1">
      <c r="A15" s="137"/>
      <c r="B15" s="241" t="s">
        <v>67</v>
      </c>
      <c r="C15" s="32"/>
      <c r="D15" s="242"/>
      <c r="E15" s="136"/>
      <c r="F15" s="278">
        <v>0</v>
      </c>
      <c r="G15" s="285">
        <f>F15*D7</f>
        <v>0</v>
      </c>
      <c r="H15" s="25"/>
      <c r="I15" s="287">
        <f>((Kosten!G8+Kosten!G9)*8*3*365/60)*20%</f>
        <v>1401.6000000000001</v>
      </c>
      <c r="J15" s="26"/>
      <c r="K15" s="187"/>
      <c r="L15" s="286">
        <f>I15*D7</f>
        <v>56064.00000000001</v>
      </c>
      <c r="M15" s="194"/>
      <c r="N15" s="287">
        <f>((Kosten!G8+Kosten!G9)*8*3*365/60)*20%</f>
        <v>1401.6000000000001</v>
      </c>
      <c r="O15" s="26"/>
      <c r="P15" s="187"/>
      <c r="Q15" s="286">
        <f>N15*D7</f>
        <v>56064.00000000001</v>
      </c>
      <c r="R15" s="211"/>
    </row>
    <row r="16" spans="1:18" s="8" customFormat="1" ht="27.75" customHeight="1" thickBot="1">
      <c r="A16" s="137"/>
      <c r="B16" s="344" t="s">
        <v>107</v>
      </c>
      <c r="C16" s="344"/>
      <c r="D16" s="344"/>
      <c r="E16" s="244"/>
      <c r="F16" s="279">
        <v>0</v>
      </c>
      <c r="G16" s="147">
        <f>365*(F16/60)*D7</f>
        <v>0</v>
      </c>
      <c r="H16" s="245"/>
      <c r="I16" s="279">
        <f>10%*(Kosten!G9*8*2*365/60)</f>
        <v>367.91999999999996</v>
      </c>
      <c r="J16" s="284"/>
      <c r="K16" s="189"/>
      <c r="L16" s="147">
        <f>I16*D7</f>
        <v>14716.8</v>
      </c>
      <c r="M16" s="246"/>
      <c r="N16" s="279">
        <f>10%*(Kosten!G9*8*2*365/60)</f>
        <v>367.91999999999996</v>
      </c>
      <c r="O16" s="284"/>
      <c r="P16" s="189"/>
      <c r="Q16" s="147">
        <f>N16*D7</f>
        <v>14716.8</v>
      </c>
      <c r="R16" s="211"/>
    </row>
    <row r="17" spans="1:18" s="8" customFormat="1" ht="18.75" thickBot="1">
      <c r="A17" s="137"/>
      <c r="B17" s="242" t="s">
        <v>71</v>
      </c>
      <c r="C17" s="32"/>
      <c r="D17" s="32"/>
      <c r="E17" s="25"/>
      <c r="F17" s="280">
        <v>0</v>
      </c>
      <c r="G17" s="147">
        <v>0</v>
      </c>
      <c r="H17" s="25"/>
      <c r="I17" s="279">
        <v>0</v>
      </c>
      <c r="J17" s="248"/>
      <c r="K17" s="195"/>
      <c r="L17" s="147">
        <v>0</v>
      </c>
      <c r="M17" s="187"/>
      <c r="N17" s="279">
        <v>0</v>
      </c>
      <c r="O17" s="248"/>
      <c r="P17" s="195"/>
      <c r="Q17" s="147">
        <v>0</v>
      </c>
      <c r="R17" s="211"/>
    </row>
    <row r="18" spans="1:38" s="8" customFormat="1" ht="18.75" thickBot="1">
      <c r="A18" s="137"/>
      <c r="B18" s="242" t="s">
        <v>68</v>
      </c>
      <c r="C18" s="32"/>
      <c r="D18" s="32"/>
      <c r="E18" s="25"/>
      <c r="F18" s="280">
        <v>0</v>
      </c>
      <c r="G18" s="147">
        <f>365*(F18/60)*D7*D6</f>
        <v>0</v>
      </c>
      <c r="H18" s="25"/>
      <c r="I18" s="279">
        <f>Kosten!G9*8*365*20/3600</f>
        <v>613.1999999999998</v>
      </c>
      <c r="J18" s="248"/>
      <c r="K18" s="195"/>
      <c r="L18" s="147">
        <f>I18*D7</f>
        <v>24527.999999999993</v>
      </c>
      <c r="M18" s="187"/>
      <c r="N18" s="279">
        <f>Kosten!G9*8*365*20/3600</f>
        <v>613.1999999999998</v>
      </c>
      <c r="O18" s="248"/>
      <c r="P18" s="195"/>
      <c r="Q18" s="147">
        <f>N18*D7</f>
        <v>24527.999999999993</v>
      </c>
      <c r="R18" s="211"/>
      <c r="W18" s="17"/>
      <c r="X18" s="17"/>
      <c r="Y18" s="17"/>
      <c r="Z18" s="17"/>
      <c r="AA18" s="17"/>
      <c r="AB18" s="17"/>
      <c r="AC18" s="17"/>
      <c r="AD18" s="17"/>
      <c r="AE18" s="17"/>
      <c r="AF18" s="17"/>
      <c r="AG18" s="17"/>
      <c r="AH18" s="17"/>
      <c r="AI18" s="17"/>
      <c r="AJ18" s="17"/>
      <c r="AK18" s="17"/>
      <c r="AL18" s="17"/>
    </row>
    <row r="19" spans="1:38" s="8" customFormat="1" ht="18">
      <c r="A19" s="137"/>
      <c r="B19" s="136"/>
      <c r="C19" s="25"/>
      <c r="D19" s="25"/>
      <c r="E19" s="25"/>
      <c r="F19" s="201"/>
      <c r="G19" s="187"/>
      <c r="H19" s="25"/>
      <c r="I19" s="87"/>
      <c r="J19" s="25"/>
      <c r="K19" s="195"/>
      <c r="L19" s="187"/>
      <c r="M19" s="187"/>
      <c r="N19" s="87"/>
      <c r="O19" s="25"/>
      <c r="P19" s="195"/>
      <c r="Q19" s="187"/>
      <c r="R19" s="211"/>
      <c r="W19" s="17"/>
      <c r="X19" s="17"/>
      <c r="Y19" s="17"/>
      <c r="Z19" s="17"/>
      <c r="AA19" s="17"/>
      <c r="AB19" s="17"/>
      <c r="AC19" s="17"/>
      <c r="AD19" s="17"/>
      <c r="AE19" s="17"/>
      <c r="AF19" s="17"/>
      <c r="AG19" s="17"/>
      <c r="AH19" s="17"/>
      <c r="AI19" s="17"/>
      <c r="AJ19" s="17"/>
      <c r="AK19" s="17"/>
      <c r="AL19" s="17"/>
    </row>
    <row r="20" spans="1:38" s="8" customFormat="1" ht="28.5" customHeight="1" thickBot="1">
      <c r="A20" s="137"/>
      <c r="B20" s="333" t="s">
        <v>69</v>
      </c>
      <c r="C20" s="334"/>
      <c r="D20" s="334"/>
      <c r="E20" s="25"/>
      <c r="F20" s="201"/>
      <c r="G20" s="187"/>
      <c r="H20" s="25"/>
      <c r="I20" s="87"/>
      <c r="J20" s="25"/>
      <c r="K20" s="195"/>
      <c r="L20" s="187"/>
      <c r="M20" s="187"/>
      <c r="N20" s="87"/>
      <c r="O20" s="25"/>
      <c r="P20" s="195"/>
      <c r="Q20" s="187"/>
      <c r="R20" s="211"/>
      <c r="W20" s="17"/>
      <c r="X20" s="17"/>
      <c r="Y20" s="17"/>
      <c r="Z20" s="17"/>
      <c r="AA20" s="17"/>
      <c r="AB20" s="17"/>
      <c r="AC20" s="17"/>
      <c r="AD20" s="17"/>
      <c r="AE20" s="17"/>
      <c r="AF20" s="17"/>
      <c r="AG20" s="17"/>
      <c r="AH20" s="17"/>
      <c r="AI20" s="17"/>
      <c r="AJ20" s="17"/>
      <c r="AK20" s="17"/>
      <c r="AL20" s="17"/>
    </row>
    <row r="21" spans="1:38" s="8" customFormat="1" ht="31.5" customHeight="1" thickBot="1">
      <c r="A21" s="137"/>
      <c r="B21" s="349" t="s">
        <v>109</v>
      </c>
      <c r="C21" s="350"/>
      <c r="D21" s="350"/>
      <c r="E21" s="25"/>
      <c r="F21" s="280">
        <v>0</v>
      </c>
      <c r="G21" s="187">
        <v>0</v>
      </c>
      <c r="H21" s="25"/>
      <c r="I21" s="279">
        <f>Kosten!G9*1/60*365</f>
        <v>229.95</v>
      </c>
      <c r="J21" s="25"/>
      <c r="K21" s="195"/>
      <c r="L21" s="187">
        <f>I21*D7</f>
        <v>9198</v>
      </c>
      <c r="M21" s="187"/>
      <c r="N21" s="279">
        <f>Kosten!G9*1/60*365</f>
        <v>229.95</v>
      </c>
      <c r="O21" s="25"/>
      <c r="P21" s="195"/>
      <c r="Q21" s="187">
        <f>N21*D7</f>
        <v>9198</v>
      </c>
      <c r="R21" s="211"/>
      <c r="W21" s="17"/>
      <c r="X21" s="17"/>
      <c r="Y21" s="17"/>
      <c r="Z21" s="17"/>
      <c r="AA21" s="17"/>
      <c r="AB21" s="17"/>
      <c r="AC21" s="17"/>
      <c r="AD21" s="17"/>
      <c r="AE21" s="17"/>
      <c r="AF21" s="17"/>
      <c r="AG21" s="17"/>
      <c r="AH21" s="17"/>
      <c r="AI21" s="17"/>
      <c r="AJ21" s="17"/>
      <c r="AK21" s="17"/>
      <c r="AL21" s="17"/>
    </row>
    <row r="22" spans="1:38" s="8" customFormat="1" ht="27" customHeight="1" thickBot="1">
      <c r="A22" s="137"/>
      <c r="B22" s="242" t="s">
        <v>72</v>
      </c>
      <c r="C22" s="25"/>
      <c r="D22" s="25"/>
      <c r="E22" s="25"/>
      <c r="F22" s="280">
        <v>0</v>
      </c>
      <c r="G22" s="187">
        <v>0</v>
      </c>
      <c r="H22" s="25"/>
      <c r="I22" s="279">
        <f>Kosten!G9*0.5/60*365</f>
        <v>114.975</v>
      </c>
      <c r="J22" s="25"/>
      <c r="K22" s="195"/>
      <c r="L22" s="187">
        <f>I22*D7</f>
        <v>4599</v>
      </c>
      <c r="M22" s="187"/>
      <c r="N22" s="279">
        <f>Kosten!G9*0.5/60*365</f>
        <v>114.975</v>
      </c>
      <c r="O22" s="25"/>
      <c r="P22" s="195"/>
      <c r="Q22" s="187">
        <f>N22*D7</f>
        <v>4599</v>
      </c>
      <c r="R22" s="211"/>
      <c r="W22" s="17"/>
      <c r="X22" s="17"/>
      <c r="Y22" s="17"/>
      <c r="Z22" s="17"/>
      <c r="AA22" s="17"/>
      <c r="AB22" s="17"/>
      <c r="AC22" s="17"/>
      <c r="AD22" s="17"/>
      <c r="AE22" s="17"/>
      <c r="AF22" s="17"/>
      <c r="AG22" s="17"/>
      <c r="AH22" s="17"/>
      <c r="AI22" s="17"/>
      <c r="AJ22" s="17"/>
      <c r="AK22" s="17"/>
      <c r="AL22" s="17"/>
    </row>
    <row r="23" spans="1:38" s="8" customFormat="1" ht="27" customHeight="1">
      <c r="A23" s="137"/>
      <c r="B23" s="242"/>
      <c r="C23" s="25"/>
      <c r="D23" s="25"/>
      <c r="E23" s="25"/>
      <c r="F23" s="289"/>
      <c r="G23" s="187"/>
      <c r="H23" s="25"/>
      <c r="I23" s="290"/>
      <c r="J23" s="25"/>
      <c r="K23" s="195"/>
      <c r="L23" s="187"/>
      <c r="M23" s="187"/>
      <c r="N23" s="290"/>
      <c r="O23" s="25"/>
      <c r="P23" s="195"/>
      <c r="Q23" s="187"/>
      <c r="R23" s="211"/>
      <c r="W23" s="17"/>
      <c r="X23" s="17"/>
      <c r="Y23" s="17"/>
      <c r="Z23" s="17"/>
      <c r="AA23" s="17"/>
      <c r="AB23" s="17"/>
      <c r="AC23" s="17"/>
      <c r="AD23" s="17"/>
      <c r="AE23" s="17"/>
      <c r="AF23" s="17"/>
      <c r="AG23" s="17"/>
      <c r="AH23" s="17"/>
      <c r="AI23" s="17"/>
      <c r="AJ23" s="17"/>
      <c r="AK23" s="17"/>
      <c r="AL23" s="17"/>
    </row>
    <row r="24" spans="1:38" s="8" customFormat="1" ht="27" customHeight="1" thickBot="1">
      <c r="A24" s="59"/>
      <c r="B24" s="40" t="s">
        <v>110</v>
      </c>
      <c r="C24" s="60"/>
      <c r="D24" s="60"/>
      <c r="E24" s="60"/>
      <c r="F24" s="291"/>
      <c r="G24" s="192"/>
      <c r="H24" s="60"/>
      <c r="I24" s="292"/>
      <c r="J24" s="60"/>
      <c r="K24" s="293"/>
      <c r="L24" s="192"/>
      <c r="M24" s="192"/>
      <c r="N24" s="292"/>
      <c r="O24" s="60"/>
      <c r="P24" s="293"/>
      <c r="Q24" s="192"/>
      <c r="R24" s="211"/>
      <c r="W24" s="17"/>
      <c r="X24" s="17"/>
      <c r="Y24" s="17"/>
      <c r="Z24" s="17"/>
      <c r="AA24" s="17"/>
      <c r="AB24" s="17"/>
      <c r="AC24" s="17"/>
      <c r="AD24" s="17"/>
      <c r="AE24" s="17"/>
      <c r="AF24" s="17"/>
      <c r="AG24" s="17"/>
      <c r="AH24" s="17"/>
      <c r="AI24" s="17"/>
      <c r="AJ24" s="17"/>
      <c r="AK24" s="17"/>
      <c r="AL24" s="17"/>
    </row>
    <row r="25" spans="1:38" s="8" customFormat="1" ht="27" customHeight="1" thickBot="1">
      <c r="A25" s="137"/>
      <c r="B25" s="242" t="s">
        <v>111</v>
      </c>
      <c r="C25" s="25"/>
      <c r="D25" s="25"/>
      <c r="E25" s="25"/>
      <c r="F25" s="294" t="s">
        <v>13</v>
      </c>
      <c r="G25" s="295"/>
      <c r="H25" s="242"/>
      <c r="I25" s="294" t="s">
        <v>13</v>
      </c>
      <c r="J25" s="242"/>
      <c r="K25" s="296"/>
      <c r="L25" s="295"/>
      <c r="M25" s="295"/>
      <c r="N25" s="294" t="s">
        <v>13</v>
      </c>
      <c r="O25" s="25"/>
      <c r="P25" s="195"/>
      <c r="Q25" s="187"/>
      <c r="R25" s="211"/>
      <c r="W25" s="17"/>
      <c r="X25" s="17"/>
      <c r="Y25" s="17"/>
      <c r="Z25" s="17"/>
      <c r="AA25" s="17"/>
      <c r="AB25" s="17"/>
      <c r="AC25" s="17"/>
      <c r="AD25" s="17"/>
      <c r="AE25" s="17"/>
      <c r="AF25" s="17"/>
      <c r="AG25" s="17"/>
      <c r="AH25" s="17"/>
      <c r="AI25" s="17"/>
      <c r="AJ25" s="17"/>
      <c r="AK25" s="17"/>
      <c r="AL25" s="17"/>
    </row>
    <row r="26" spans="1:38" s="8" customFormat="1" ht="27" customHeight="1" thickBot="1">
      <c r="A26" s="137"/>
      <c r="B26" s="242" t="s">
        <v>113</v>
      </c>
      <c r="C26" s="25"/>
      <c r="D26" s="25"/>
      <c r="E26" s="25"/>
      <c r="F26" s="294" t="s">
        <v>13</v>
      </c>
      <c r="G26" s="295"/>
      <c r="H26" s="242"/>
      <c r="I26" s="294" t="s">
        <v>13</v>
      </c>
      <c r="J26" s="242"/>
      <c r="K26" s="296"/>
      <c r="L26" s="295"/>
      <c r="M26" s="295"/>
      <c r="N26" s="294" t="s">
        <v>13</v>
      </c>
      <c r="O26" s="25"/>
      <c r="P26" s="195"/>
      <c r="Q26" s="187"/>
      <c r="R26" s="211"/>
      <c r="W26" s="17"/>
      <c r="X26" s="17"/>
      <c r="Y26" s="17"/>
      <c r="Z26" s="17"/>
      <c r="AA26" s="17"/>
      <c r="AB26" s="17"/>
      <c r="AC26" s="17"/>
      <c r="AD26" s="17"/>
      <c r="AE26" s="17"/>
      <c r="AF26" s="17"/>
      <c r="AG26" s="17"/>
      <c r="AH26" s="17"/>
      <c r="AI26" s="17"/>
      <c r="AJ26" s="17"/>
      <c r="AK26" s="17"/>
      <c r="AL26" s="17"/>
    </row>
    <row r="27" spans="1:38" s="8" customFormat="1" ht="27" customHeight="1" thickBot="1">
      <c r="A27" s="137"/>
      <c r="B27" s="242" t="s">
        <v>112</v>
      </c>
      <c r="C27" s="25"/>
      <c r="D27" s="25"/>
      <c r="E27" s="25"/>
      <c r="F27" s="294" t="s">
        <v>13</v>
      </c>
      <c r="G27" s="295"/>
      <c r="H27" s="242"/>
      <c r="I27" s="294" t="s">
        <v>13</v>
      </c>
      <c r="J27" s="242"/>
      <c r="K27" s="296"/>
      <c r="L27" s="295"/>
      <c r="M27" s="295"/>
      <c r="N27" s="294" t="s">
        <v>13</v>
      </c>
      <c r="O27" s="25"/>
      <c r="P27" s="195"/>
      <c r="Q27" s="187"/>
      <c r="R27" s="211"/>
      <c r="W27" s="17"/>
      <c r="X27" s="17"/>
      <c r="Y27" s="17"/>
      <c r="Z27" s="17"/>
      <c r="AA27" s="17"/>
      <c r="AB27" s="17"/>
      <c r="AC27" s="17"/>
      <c r="AD27" s="17"/>
      <c r="AE27" s="17"/>
      <c r="AF27" s="17"/>
      <c r="AG27" s="17"/>
      <c r="AH27" s="17"/>
      <c r="AI27" s="17"/>
      <c r="AJ27" s="17"/>
      <c r="AK27" s="17"/>
      <c r="AL27" s="17"/>
    </row>
    <row r="28" spans="1:38" s="8" customFormat="1" ht="17.25">
      <c r="A28" s="137"/>
      <c r="B28" s="136"/>
      <c r="C28" s="25"/>
      <c r="D28" s="25"/>
      <c r="E28" s="25"/>
      <c r="F28" s="201"/>
      <c r="G28" s="187"/>
      <c r="H28" s="25"/>
      <c r="I28" s="87"/>
      <c r="J28" s="25"/>
      <c r="K28" s="195"/>
      <c r="L28" s="187"/>
      <c r="M28" s="187"/>
      <c r="N28" s="87"/>
      <c r="O28" s="25"/>
      <c r="P28" s="195"/>
      <c r="Q28" s="187"/>
      <c r="R28" s="211"/>
      <c r="W28" s="17"/>
      <c r="X28" s="17"/>
      <c r="Y28" s="17"/>
      <c r="Z28" s="17"/>
      <c r="AA28" s="17"/>
      <c r="AB28" s="17"/>
      <c r="AC28" s="17"/>
      <c r="AD28" s="17"/>
      <c r="AE28" s="17"/>
      <c r="AF28" s="17"/>
      <c r="AG28" s="17"/>
      <c r="AH28" s="17"/>
      <c r="AI28" s="17"/>
      <c r="AJ28" s="17"/>
      <c r="AK28" s="17"/>
      <c r="AL28" s="17"/>
    </row>
    <row r="29" spans="1:38" s="8" customFormat="1" ht="36" customHeight="1">
      <c r="A29" s="196"/>
      <c r="B29" s="197" t="s">
        <v>36</v>
      </c>
      <c r="C29" s="196"/>
      <c r="D29" s="198"/>
      <c r="E29" s="198"/>
      <c r="F29" s="196"/>
      <c r="G29" s="288">
        <f>SUM(G10:G28)</f>
        <v>3652.000000000001</v>
      </c>
      <c r="H29" s="196"/>
      <c r="I29" s="199"/>
      <c r="J29" s="196"/>
      <c r="K29" s="200"/>
      <c r="L29" s="199">
        <f>SUM(L15:L28)+L10</f>
        <v>118235.79999999999</v>
      </c>
      <c r="M29" s="199"/>
      <c r="N29" s="199"/>
      <c r="O29" s="196"/>
      <c r="P29" s="200"/>
      <c r="Q29" s="199">
        <f>SUM(Q15:Q22)+Q10</f>
        <v>120061.79999999999</v>
      </c>
      <c r="R29" s="211"/>
      <c r="V29" s="17"/>
      <c r="W29" s="17"/>
      <c r="X29" s="17"/>
      <c r="Y29" s="17"/>
      <c r="Z29" s="17"/>
      <c r="AA29" s="17"/>
      <c r="AB29" s="17"/>
      <c r="AC29" s="17"/>
      <c r="AD29" s="17"/>
      <c r="AE29" s="17"/>
      <c r="AF29" s="17"/>
      <c r="AG29" s="17"/>
      <c r="AH29" s="17"/>
      <c r="AI29" s="17"/>
      <c r="AJ29" s="17"/>
      <c r="AK29" s="17"/>
      <c r="AL29" s="17"/>
    </row>
    <row r="30" spans="1:18" s="8" customFormat="1" ht="17.25">
      <c r="A30" s="56"/>
      <c r="B30" s="55" t="s">
        <v>16</v>
      </c>
      <c r="C30" s="56"/>
      <c r="D30" s="57"/>
      <c r="E30" s="57"/>
      <c r="F30" s="56"/>
      <c r="G30" s="58"/>
      <c r="H30" s="58"/>
      <c r="I30" s="58"/>
      <c r="J30" s="58"/>
      <c r="K30" s="56"/>
      <c r="L30" s="58"/>
      <c r="M30" s="58"/>
      <c r="N30" s="58"/>
      <c r="O30" s="58"/>
      <c r="P30" s="56"/>
      <c r="Q30" s="58"/>
      <c r="R30" s="211"/>
    </row>
    <row r="31" spans="1:18" s="8" customFormat="1" ht="17.25">
      <c r="A31" s="137"/>
      <c r="B31" s="85" t="s">
        <v>80</v>
      </c>
      <c r="C31" s="25"/>
      <c r="D31" s="25"/>
      <c r="E31" s="25"/>
      <c r="F31" s="25"/>
      <c r="G31" s="202"/>
      <c r="H31" s="202"/>
      <c r="I31" s="202"/>
      <c r="J31" s="202"/>
      <c r="K31" s="25"/>
      <c r="L31" s="202"/>
      <c r="M31" s="202"/>
      <c r="N31" s="202"/>
      <c r="O31" s="202"/>
      <c r="P31" s="25"/>
      <c r="Q31" s="202"/>
      <c r="R31" s="211"/>
    </row>
    <row r="32" spans="1:18" s="8" customFormat="1" ht="17.25">
      <c r="A32" s="137"/>
      <c r="B32" s="85"/>
      <c r="C32" s="25"/>
      <c r="D32" s="136" t="s">
        <v>17</v>
      </c>
      <c r="E32" s="136"/>
      <c r="F32" s="25"/>
      <c r="G32" s="253">
        <v>1</v>
      </c>
      <c r="H32" s="202"/>
      <c r="I32" s="202"/>
      <c r="J32" s="202"/>
      <c r="K32" s="25"/>
      <c r="L32" s="253">
        <v>2</v>
      </c>
      <c r="M32" s="202"/>
      <c r="N32" s="202"/>
      <c r="O32" s="202"/>
      <c r="P32" s="25"/>
      <c r="Q32" s="254">
        <v>2</v>
      </c>
      <c r="R32" s="211"/>
    </row>
    <row r="33" spans="1:18" s="8" customFormat="1" ht="17.25">
      <c r="A33" s="137"/>
      <c r="B33" s="85"/>
      <c r="C33" s="25"/>
      <c r="D33" s="136" t="s">
        <v>100</v>
      </c>
      <c r="E33" s="136"/>
      <c r="F33" s="25"/>
      <c r="G33" s="253">
        <v>1</v>
      </c>
      <c r="H33" s="202"/>
      <c r="I33" s="202"/>
      <c r="J33" s="202"/>
      <c r="K33" s="25"/>
      <c r="L33" s="253">
        <v>4</v>
      </c>
      <c r="M33" s="202"/>
      <c r="N33" s="202"/>
      <c r="O33" s="202"/>
      <c r="P33" s="25"/>
      <c r="Q33" s="254">
        <v>4</v>
      </c>
      <c r="R33" s="211"/>
    </row>
    <row r="34" spans="1:18" s="8" customFormat="1" ht="17.25">
      <c r="A34" s="137"/>
      <c r="B34" s="85"/>
      <c r="C34" s="25"/>
      <c r="D34" s="136" t="s">
        <v>103</v>
      </c>
      <c r="E34" s="136"/>
      <c r="F34" s="25"/>
      <c r="G34" s="253">
        <v>1</v>
      </c>
      <c r="H34" s="202"/>
      <c r="I34" s="202"/>
      <c r="J34" s="202"/>
      <c r="K34" s="25"/>
      <c r="L34" s="253">
        <v>3</v>
      </c>
      <c r="M34" s="202"/>
      <c r="N34" s="202"/>
      <c r="O34" s="202"/>
      <c r="P34" s="25"/>
      <c r="Q34" s="254">
        <v>3</v>
      </c>
      <c r="R34" s="211"/>
    </row>
    <row r="35" spans="1:18" s="8" customFormat="1" ht="17.25">
      <c r="A35" s="137"/>
      <c r="B35" s="85"/>
      <c r="C35" s="25"/>
      <c r="D35" s="136" t="s">
        <v>18</v>
      </c>
      <c r="E35" s="136"/>
      <c r="F35" s="25"/>
      <c r="G35" s="253">
        <v>2</v>
      </c>
      <c r="H35" s="202"/>
      <c r="I35" s="202"/>
      <c r="J35" s="202"/>
      <c r="K35" s="25"/>
      <c r="L35" s="253">
        <v>3</v>
      </c>
      <c r="M35" s="202"/>
      <c r="N35" s="202"/>
      <c r="O35" s="202"/>
      <c r="P35" s="25"/>
      <c r="Q35" s="254">
        <v>3</v>
      </c>
      <c r="R35" s="211"/>
    </row>
    <row r="36" spans="1:18" s="8" customFormat="1" ht="17.25">
      <c r="A36" s="137"/>
      <c r="B36" s="85"/>
      <c r="C36" s="25"/>
      <c r="D36" s="136" t="s">
        <v>74</v>
      </c>
      <c r="E36" s="136"/>
      <c r="F36" s="25"/>
      <c r="G36" s="253">
        <v>1</v>
      </c>
      <c r="H36" s="202"/>
      <c r="I36" s="202"/>
      <c r="J36" s="202"/>
      <c r="K36" s="25"/>
      <c r="L36" s="253">
        <v>2</v>
      </c>
      <c r="M36" s="202"/>
      <c r="N36" s="202"/>
      <c r="O36" s="202"/>
      <c r="P36" s="25"/>
      <c r="Q36" s="254">
        <v>4</v>
      </c>
      <c r="R36" s="211"/>
    </row>
    <row r="37" spans="1:18" s="8" customFormat="1" ht="17.25">
      <c r="A37" s="137"/>
      <c r="B37" s="85"/>
      <c r="C37" s="25"/>
      <c r="D37" s="136" t="s">
        <v>75</v>
      </c>
      <c r="E37" s="136"/>
      <c r="F37" s="25"/>
      <c r="G37" s="253">
        <v>2</v>
      </c>
      <c r="H37" s="202"/>
      <c r="I37" s="202"/>
      <c r="J37" s="202"/>
      <c r="K37" s="25"/>
      <c r="L37" s="253">
        <v>2</v>
      </c>
      <c r="M37" s="202"/>
      <c r="N37" s="202"/>
      <c r="O37" s="202"/>
      <c r="P37" s="25"/>
      <c r="Q37" s="254">
        <v>3</v>
      </c>
      <c r="R37" s="211"/>
    </row>
    <row r="38" spans="1:18" s="8" customFormat="1" ht="17.25">
      <c r="A38" s="137"/>
      <c r="B38" s="85"/>
      <c r="C38" s="25"/>
      <c r="D38" s="136" t="s">
        <v>76</v>
      </c>
      <c r="E38" s="136"/>
      <c r="F38" s="25"/>
      <c r="G38" s="253">
        <v>2</v>
      </c>
      <c r="H38" s="202"/>
      <c r="I38" s="202"/>
      <c r="J38" s="202"/>
      <c r="K38" s="25"/>
      <c r="L38" s="253">
        <v>2</v>
      </c>
      <c r="M38" s="202"/>
      <c r="N38" s="202"/>
      <c r="O38" s="202"/>
      <c r="P38" s="25"/>
      <c r="Q38" s="254">
        <v>3</v>
      </c>
      <c r="R38" s="211"/>
    </row>
    <row r="39" spans="1:18" s="8" customFormat="1" ht="17.25">
      <c r="A39" s="137"/>
      <c r="B39" s="85"/>
      <c r="C39" s="25"/>
      <c r="D39" s="157" t="s">
        <v>104</v>
      </c>
      <c r="E39" s="157"/>
      <c r="F39" s="25"/>
      <c r="G39" s="253">
        <v>2</v>
      </c>
      <c r="H39" s="202"/>
      <c r="I39" s="202"/>
      <c r="J39" s="202"/>
      <c r="K39" s="25"/>
      <c r="L39" s="253">
        <v>4</v>
      </c>
      <c r="M39" s="202"/>
      <c r="N39" s="202"/>
      <c r="O39" s="202"/>
      <c r="P39" s="25"/>
      <c r="Q39" s="254">
        <v>4</v>
      </c>
      <c r="R39" s="211"/>
    </row>
    <row r="40" spans="1:18" s="8" customFormat="1" ht="27" customHeight="1">
      <c r="A40" s="137"/>
      <c r="B40" s="345" t="s">
        <v>24</v>
      </c>
      <c r="C40" s="346"/>
      <c r="D40" s="347"/>
      <c r="E40" s="205"/>
      <c r="F40" s="25"/>
      <c r="G40" s="203">
        <f>SUM(G32:G39)</f>
        <v>12</v>
      </c>
      <c r="H40" s="25"/>
      <c r="I40" s="25"/>
      <c r="J40" s="202"/>
      <c r="K40" s="25"/>
      <c r="L40" s="203">
        <f>SUM(L32:L39)</f>
        <v>22</v>
      </c>
      <c r="M40" s="202"/>
      <c r="N40" s="25"/>
      <c r="O40" s="202"/>
      <c r="P40" s="25"/>
      <c r="Q40" s="204">
        <f>SUM(Q32:Q39)</f>
        <v>26</v>
      </c>
      <c r="R40" s="211"/>
    </row>
    <row r="41" spans="1:18" s="8" customFormat="1" ht="17.25">
      <c r="A41" s="59"/>
      <c r="B41" s="40" t="s">
        <v>21</v>
      </c>
      <c r="C41" s="60"/>
      <c r="D41" s="61"/>
      <c r="E41" s="61"/>
      <c r="F41" s="60"/>
      <c r="G41" s="249"/>
      <c r="H41" s="62"/>
      <c r="I41" s="62"/>
      <c r="J41" s="62"/>
      <c r="K41" s="60"/>
      <c r="L41" s="249"/>
      <c r="M41" s="62"/>
      <c r="N41" s="62"/>
      <c r="O41" s="62"/>
      <c r="P41" s="60"/>
      <c r="Q41" s="251"/>
      <c r="R41" s="14"/>
    </row>
    <row r="42" spans="1:18" s="8" customFormat="1" ht="17.25">
      <c r="A42" s="137"/>
      <c r="B42" s="85" t="s">
        <v>80</v>
      </c>
      <c r="C42" s="25"/>
      <c r="D42" s="157"/>
      <c r="E42" s="157"/>
      <c r="F42" s="25"/>
      <c r="G42" s="250"/>
      <c r="H42" s="202"/>
      <c r="I42" s="202"/>
      <c r="J42" s="202"/>
      <c r="K42" s="25"/>
      <c r="L42" s="250"/>
      <c r="M42" s="202"/>
      <c r="N42" s="202"/>
      <c r="O42" s="202"/>
      <c r="P42" s="25"/>
      <c r="Q42" s="252"/>
      <c r="R42" s="14"/>
    </row>
    <row r="43" spans="1:18" s="8" customFormat="1" ht="17.25">
      <c r="A43" s="137"/>
      <c r="B43" s="85"/>
      <c r="C43" s="25"/>
      <c r="D43" s="157" t="s">
        <v>22</v>
      </c>
      <c r="E43" s="157"/>
      <c r="F43" s="25"/>
      <c r="G43" s="253">
        <v>1</v>
      </c>
      <c r="H43" s="202"/>
      <c r="I43" s="202"/>
      <c r="J43" s="202"/>
      <c r="K43" s="25"/>
      <c r="L43" s="253">
        <v>2</v>
      </c>
      <c r="M43" s="202"/>
      <c r="N43" s="202"/>
      <c r="O43" s="202"/>
      <c r="P43" s="25"/>
      <c r="Q43" s="254">
        <v>2</v>
      </c>
      <c r="R43" s="211"/>
    </row>
    <row r="44" spans="1:18" s="8" customFormat="1" ht="17.25">
      <c r="A44" s="137"/>
      <c r="B44" s="85"/>
      <c r="C44" s="25"/>
      <c r="D44" s="157" t="s">
        <v>81</v>
      </c>
      <c r="E44" s="157"/>
      <c r="F44" s="25"/>
      <c r="G44" s="253">
        <v>1</v>
      </c>
      <c r="H44" s="202"/>
      <c r="I44" s="202"/>
      <c r="J44" s="202"/>
      <c r="K44" s="25"/>
      <c r="L44" s="253">
        <v>2</v>
      </c>
      <c r="M44" s="202"/>
      <c r="N44" s="202"/>
      <c r="O44" s="202"/>
      <c r="P44" s="25"/>
      <c r="Q44" s="254">
        <v>3</v>
      </c>
      <c r="R44" s="211"/>
    </row>
    <row r="45" spans="1:18" s="8" customFormat="1" ht="17.25">
      <c r="A45" s="137"/>
      <c r="B45" s="85"/>
      <c r="C45" s="25"/>
      <c r="D45" s="157" t="s">
        <v>102</v>
      </c>
      <c r="E45" s="157"/>
      <c r="F45" s="25"/>
      <c r="G45" s="253">
        <v>1</v>
      </c>
      <c r="H45" s="202"/>
      <c r="I45" s="202"/>
      <c r="J45" s="202"/>
      <c r="K45" s="25"/>
      <c r="L45" s="253">
        <v>2</v>
      </c>
      <c r="M45" s="202"/>
      <c r="N45" s="202"/>
      <c r="O45" s="202"/>
      <c r="P45" s="25"/>
      <c r="Q45" s="254">
        <v>2</v>
      </c>
      <c r="R45" s="211"/>
    </row>
    <row r="46" spans="1:18" s="8" customFormat="1" ht="17.25">
      <c r="A46" s="137"/>
      <c r="B46" s="85"/>
      <c r="C46" s="25"/>
      <c r="D46" s="157" t="s">
        <v>101</v>
      </c>
      <c r="E46" s="157"/>
      <c r="F46" s="25"/>
      <c r="G46" s="253">
        <v>1</v>
      </c>
      <c r="H46" s="202"/>
      <c r="I46" s="202"/>
      <c r="J46" s="202"/>
      <c r="K46" s="25"/>
      <c r="L46" s="253">
        <v>4</v>
      </c>
      <c r="M46" s="202"/>
      <c r="N46" s="202"/>
      <c r="O46" s="202"/>
      <c r="P46" s="25"/>
      <c r="Q46" s="254">
        <v>4</v>
      </c>
      <c r="R46" s="211"/>
    </row>
    <row r="47" spans="1:18" s="8" customFormat="1" ht="17.25">
      <c r="A47" s="137"/>
      <c r="B47" s="85"/>
      <c r="C47" s="25"/>
      <c r="D47" s="157" t="s">
        <v>82</v>
      </c>
      <c r="E47" s="157"/>
      <c r="F47" s="25"/>
      <c r="G47" s="253">
        <v>1</v>
      </c>
      <c r="H47" s="202"/>
      <c r="I47" s="202"/>
      <c r="J47" s="202"/>
      <c r="K47" s="25"/>
      <c r="L47" s="253">
        <v>3</v>
      </c>
      <c r="M47" s="202"/>
      <c r="N47" s="202"/>
      <c r="O47" s="202"/>
      <c r="P47" s="25"/>
      <c r="Q47" s="254">
        <v>4</v>
      </c>
      <c r="R47" s="211"/>
    </row>
    <row r="48" spans="1:18" s="8" customFormat="1" ht="17.25">
      <c r="A48" s="137"/>
      <c r="B48" s="85"/>
      <c r="C48" s="25"/>
      <c r="D48" s="157" t="s">
        <v>73</v>
      </c>
      <c r="E48" s="157"/>
      <c r="F48" s="25"/>
      <c r="G48" s="253">
        <v>1</v>
      </c>
      <c r="H48" s="202"/>
      <c r="I48" s="202"/>
      <c r="J48" s="202"/>
      <c r="K48" s="25"/>
      <c r="L48" s="253">
        <v>3</v>
      </c>
      <c r="M48" s="202"/>
      <c r="N48" s="202"/>
      <c r="O48" s="202"/>
      <c r="P48" s="25"/>
      <c r="Q48" s="254">
        <v>4</v>
      </c>
      <c r="R48" s="211"/>
    </row>
    <row r="49" spans="1:18" s="8" customFormat="1" ht="17.25">
      <c r="A49" s="137"/>
      <c r="B49" s="85"/>
      <c r="C49" s="25"/>
      <c r="D49" s="157" t="s">
        <v>23</v>
      </c>
      <c r="E49" s="157"/>
      <c r="F49" s="25"/>
      <c r="G49" s="253">
        <v>1</v>
      </c>
      <c r="H49" s="202"/>
      <c r="I49" s="202"/>
      <c r="J49" s="202"/>
      <c r="K49" s="25"/>
      <c r="L49" s="253">
        <v>3</v>
      </c>
      <c r="M49" s="202"/>
      <c r="N49" s="202"/>
      <c r="O49" s="202"/>
      <c r="P49" s="25"/>
      <c r="Q49" s="254">
        <v>3</v>
      </c>
      <c r="R49" s="211"/>
    </row>
    <row r="50" spans="1:18" s="8" customFormat="1" ht="17.25">
      <c r="A50" s="137"/>
      <c r="B50" s="85"/>
      <c r="C50" s="25"/>
      <c r="D50" s="157" t="s">
        <v>105</v>
      </c>
      <c r="E50" s="157"/>
      <c r="F50" s="25"/>
      <c r="G50" s="253">
        <v>1</v>
      </c>
      <c r="H50" s="202"/>
      <c r="I50" s="202"/>
      <c r="J50" s="202"/>
      <c r="K50" s="25"/>
      <c r="L50" s="253">
        <v>3</v>
      </c>
      <c r="M50" s="202"/>
      <c r="N50" s="202"/>
      <c r="O50" s="202"/>
      <c r="P50" s="25"/>
      <c r="Q50" s="254">
        <v>4</v>
      </c>
      <c r="R50" s="211"/>
    </row>
    <row r="51" spans="1:18" s="8" customFormat="1" ht="30" customHeight="1">
      <c r="A51" s="137"/>
      <c r="B51" s="340" t="s">
        <v>25</v>
      </c>
      <c r="C51" s="340"/>
      <c r="D51" s="340"/>
      <c r="E51" s="206"/>
      <c r="F51" s="25"/>
      <c r="G51" s="203">
        <f>SUM(G42:G50)</f>
        <v>8</v>
      </c>
      <c r="H51" s="25"/>
      <c r="I51" s="25"/>
      <c r="J51" s="25"/>
      <c r="K51" s="25"/>
      <c r="L51" s="203">
        <f>SUM(L42:L50)</f>
        <v>22</v>
      </c>
      <c r="M51" s="202"/>
      <c r="N51" s="25"/>
      <c r="O51" s="25"/>
      <c r="P51" s="25"/>
      <c r="Q51" s="204">
        <f>SUM(Q42:Q50)</f>
        <v>26</v>
      </c>
      <c r="R51" s="211"/>
    </row>
    <row r="52" spans="1:18" s="8" customFormat="1" ht="17.25">
      <c r="A52" s="137"/>
      <c r="B52" s="85"/>
      <c r="C52" s="25"/>
      <c r="D52" s="157"/>
      <c r="E52" s="157"/>
      <c r="F52" s="25"/>
      <c r="G52" s="202"/>
      <c r="H52" s="202"/>
      <c r="I52" s="202"/>
      <c r="J52" s="202"/>
      <c r="K52" s="25"/>
      <c r="L52" s="202"/>
      <c r="M52" s="202"/>
      <c r="N52" s="202"/>
      <c r="O52" s="202"/>
      <c r="P52" s="25"/>
      <c r="Q52" s="202"/>
      <c r="R52" s="211"/>
    </row>
    <row r="53" spans="1:18" s="8" customFormat="1" ht="25.5" customHeight="1">
      <c r="A53" s="207"/>
      <c r="B53" s="208" t="s">
        <v>37</v>
      </c>
      <c r="C53" s="208"/>
      <c r="D53" s="208"/>
      <c r="E53" s="208"/>
      <c r="F53" s="208"/>
      <c r="G53" s="208">
        <f>G40+G51</f>
        <v>20</v>
      </c>
      <c r="H53" s="208"/>
      <c r="I53" s="208"/>
      <c r="J53" s="208"/>
      <c r="K53" s="208"/>
      <c r="L53" s="208">
        <f>L40+L51</f>
        <v>44</v>
      </c>
      <c r="M53" s="208"/>
      <c r="N53" s="208"/>
      <c r="O53" s="208"/>
      <c r="P53" s="208"/>
      <c r="Q53" s="208">
        <f>Q40+Q51</f>
        <v>52</v>
      </c>
      <c r="R53" s="211"/>
    </row>
    <row r="54" spans="1:18" ht="12.75">
      <c r="A54" s="64" t="str">
        <f>Kosten!A35</f>
        <v>De aanpak middels businesscases is gebaseerd op de aanpak ontwikkeld door JJ Knibbe &amp; NE Knibbe (Markante Marges, 2008)</v>
      </c>
      <c r="B54" s="64"/>
      <c r="C54" s="64"/>
      <c r="D54" s="64"/>
      <c r="E54" s="64"/>
      <c r="F54" s="64"/>
      <c r="G54" s="64"/>
      <c r="H54" s="64"/>
      <c r="I54" s="64"/>
      <c r="J54" s="64"/>
      <c r="K54" s="64"/>
      <c r="L54" s="64"/>
      <c r="M54" s="64"/>
      <c r="N54" s="64"/>
      <c r="O54" s="64"/>
      <c r="P54" s="64"/>
      <c r="Q54" s="64"/>
      <c r="R54" s="209"/>
    </row>
    <row r="55" spans="1:18" ht="12.75">
      <c r="A55" s="64" t="str">
        <f>Kosten!A37</f>
        <v>Deze rekenmodule is door LOCOmotion ontwikkeld in opdracht van RegioPlus in het kader van Gezond &amp; Zeker. Voor details en de onderbouwing wordt verwezen naar de toelichting. </v>
      </c>
      <c r="B55" s="64"/>
      <c r="C55" s="64"/>
      <c r="D55" s="64"/>
      <c r="E55" s="64"/>
      <c r="F55" s="64"/>
      <c r="G55" s="64"/>
      <c r="H55" s="64"/>
      <c r="I55" s="64"/>
      <c r="J55" s="64"/>
      <c r="K55" s="64"/>
      <c r="L55" s="64"/>
      <c r="M55" s="64"/>
      <c r="N55" s="64"/>
      <c r="O55" s="64"/>
      <c r="P55" s="64"/>
      <c r="Q55" s="64"/>
      <c r="R55" s="209"/>
    </row>
    <row r="56" spans="1:18" ht="12.75">
      <c r="A56" s="64" t="str">
        <f>Kosten!A36</f>
        <v>Feedback, vragen en opmerkingen worden op prijs gesteld. We verbeteren graag. U kunt ons bereiken via j.j.knibbe@gmail.com</v>
      </c>
      <c r="B56" s="64"/>
      <c r="C56" s="64"/>
      <c r="D56" s="64"/>
      <c r="E56" s="64"/>
      <c r="F56" s="64"/>
      <c r="G56" s="64"/>
      <c r="H56" s="64"/>
      <c r="I56" s="64"/>
      <c r="J56" s="64"/>
      <c r="K56" s="64"/>
      <c r="L56" s="64"/>
      <c r="M56" s="64"/>
      <c r="N56" s="64"/>
      <c r="O56" s="64"/>
      <c r="P56" s="64"/>
      <c r="Q56" s="64"/>
      <c r="R56" s="209"/>
    </row>
    <row r="57" spans="1:18" ht="12.75">
      <c r="A57" s="64" t="str">
        <f>Kosten!A38</f>
        <v>© 2023, Stichting RegioPlus / LOCOmotion, Auteurs JJ Knibbe en NE Knibbe, LOCOmotion, 't Zandt. </v>
      </c>
      <c r="B57" s="64"/>
      <c r="C57" s="64"/>
      <c r="D57" s="64"/>
      <c r="E57" s="64"/>
      <c r="F57" s="64"/>
      <c r="G57" s="64"/>
      <c r="H57" s="64"/>
      <c r="I57" s="64"/>
      <c r="J57" s="64"/>
      <c r="K57" s="64"/>
      <c r="L57" s="64"/>
      <c r="M57" s="64"/>
      <c r="N57" s="64"/>
      <c r="O57" s="64"/>
      <c r="P57" s="64"/>
      <c r="Q57" s="64"/>
      <c r="R57" s="209"/>
    </row>
    <row r="58" spans="1:18" ht="12.75">
      <c r="A58" s="64" t="str">
        <f>Kosten!A39</f>
        <v>Disclaimer</v>
      </c>
      <c r="B58" s="64"/>
      <c r="C58" s="64"/>
      <c r="D58" s="64"/>
      <c r="E58" s="64"/>
      <c r="F58" s="64"/>
      <c r="G58" s="64"/>
      <c r="H58" s="64"/>
      <c r="I58" s="64"/>
      <c r="J58" s="64"/>
      <c r="K58" s="64"/>
      <c r="L58" s="64"/>
      <c r="M58" s="64"/>
      <c r="N58" s="64"/>
      <c r="O58" s="64"/>
      <c r="P58" s="64"/>
      <c r="Q58" s="64"/>
      <c r="R58" s="209"/>
    </row>
    <row r="59" spans="1:18" ht="21.75" customHeight="1">
      <c r="A59" s="341" t="str">
        <f>Kosten!A40</f>
        <v>Deze uitgave is met de grootste zorgvuldigheid samengesteld. Noch de schrijvers, noch de uitgever stellen zich echter aansprakelijk voor eventuele schade als gevolg van eventuele onjuistheden en/of onvolkomenheden in deze uitgave. De getallen en waarden opgenomen in de businesscases zijn naar keuze te variëren. De huidige waardes weerspiegelen op geen enkele wijze de mening of de stellingname van de auteurs, de uitgevers en/of opdrachtgevers.</v>
      </c>
      <c r="B59" s="342"/>
      <c r="C59" s="342"/>
      <c r="D59" s="342"/>
      <c r="E59" s="342"/>
      <c r="F59" s="342"/>
      <c r="G59" s="342"/>
      <c r="H59" s="342"/>
      <c r="I59" s="342"/>
      <c r="J59" s="342"/>
      <c r="K59" s="342"/>
      <c r="L59" s="342"/>
      <c r="M59" s="342"/>
      <c r="N59" s="342"/>
      <c r="O59" s="342"/>
      <c r="P59" s="342"/>
      <c r="Q59" s="342"/>
      <c r="R59" s="209"/>
    </row>
  </sheetData>
  <sheetProtection/>
  <mergeCells count="16">
    <mergeCell ref="B51:D51"/>
    <mergeCell ref="A59:Q59"/>
    <mergeCell ref="N9:O9"/>
    <mergeCell ref="F5:H5"/>
    <mergeCell ref="N5:Q5"/>
    <mergeCell ref="N6:Q6"/>
    <mergeCell ref="B16:D16"/>
    <mergeCell ref="B40:D40"/>
    <mergeCell ref="I9:J9"/>
    <mergeCell ref="B21:D21"/>
    <mergeCell ref="B20:D20"/>
    <mergeCell ref="F6:H6"/>
    <mergeCell ref="I5:L5"/>
    <mergeCell ref="I6:L6"/>
    <mergeCell ref="F3:H4"/>
    <mergeCell ref="F7:H8"/>
  </mergeCells>
  <printOptions/>
  <pageMargins left="0.75" right="0.75" top="1" bottom="1" header="0.5" footer="0.5"/>
  <pageSetup fitToHeight="1" fitToWidth="1" horizontalDpi="600" verticalDpi="600" orientation="portrait" paperSize="9" scale="37" r:id="rId4"/>
  <drawing r:id="rId3"/>
  <legacyDrawing r:id="rId2"/>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J24" sqref="J24"/>
    </sheetView>
  </sheetViews>
  <sheetFormatPr defaultColWidth="9.140625" defaultRowHeight="12.75"/>
  <cols>
    <col min="3" max="4" width="23.57421875" style="0" customWidth="1"/>
    <col min="5" max="5" width="29.28125" style="0" customWidth="1"/>
    <col min="6" max="6" width="31.140625" style="0" customWidth="1"/>
  </cols>
  <sheetData>
    <row r="1" spans="1:7" s="8" customFormat="1" ht="78" customHeight="1">
      <c r="A1" s="214"/>
      <c r="B1" s="215" t="str">
        <f>Kosten!B1</f>
        <v>Businesscase Plafondtilliften en -Zorgsystemen</v>
      </c>
      <c r="C1" s="216"/>
      <c r="D1" s="216"/>
      <c r="E1" s="216"/>
      <c r="F1" s="217"/>
      <c r="G1" s="14"/>
    </row>
    <row r="2" spans="1:7" s="13" customFormat="1" ht="42.75" customHeight="1">
      <c r="A2" s="218" t="s">
        <v>3</v>
      </c>
      <c r="B2" s="219"/>
      <c r="C2" s="219"/>
      <c r="D2" s="219"/>
      <c r="E2" s="219"/>
      <c r="F2" s="220"/>
      <c r="G2" s="21"/>
    </row>
    <row r="3" spans="1:7" ht="17.25">
      <c r="A3" s="221"/>
      <c r="B3" s="202"/>
      <c r="C3" s="202"/>
      <c r="D3" s="53" t="s">
        <v>43</v>
      </c>
      <c r="E3" s="53" t="s">
        <v>47</v>
      </c>
      <c r="F3" s="222" t="s">
        <v>84</v>
      </c>
      <c r="G3" s="5"/>
    </row>
    <row r="4" spans="1:7" ht="17.25">
      <c r="A4" s="221"/>
      <c r="B4" s="202"/>
      <c r="C4" s="202"/>
      <c r="D4" s="53" t="s">
        <v>45</v>
      </c>
      <c r="E4" s="53" t="s">
        <v>48</v>
      </c>
      <c r="F4" s="222" t="s">
        <v>45</v>
      </c>
      <c r="G4" s="5"/>
    </row>
    <row r="5" spans="1:7" ht="27.75" customHeight="1">
      <c r="A5" s="227"/>
      <c r="B5" s="62" t="s">
        <v>1</v>
      </c>
      <c r="C5" s="60"/>
      <c r="D5" s="152">
        <f>Kosten!J34</f>
        <v>26273.5195</v>
      </c>
      <c r="E5" s="152">
        <f>Kosten!M34</f>
        <v>43941.445</v>
      </c>
      <c r="F5" s="228">
        <f>Kosten!P34</f>
        <v>45486.5</v>
      </c>
      <c r="G5" s="5"/>
    </row>
    <row r="6" spans="1:7" ht="24" customHeight="1">
      <c r="A6" s="227"/>
      <c r="B6" s="62" t="s">
        <v>19</v>
      </c>
      <c r="C6" s="60"/>
      <c r="D6" s="152">
        <f>Baten!G29</f>
        <v>3652.000000000001</v>
      </c>
      <c r="E6" s="152">
        <f>Baten!L29</f>
        <v>118235.79999999999</v>
      </c>
      <c r="F6" s="228">
        <f>Baten!Q29</f>
        <v>120061.79999999999</v>
      </c>
      <c r="G6" s="5"/>
    </row>
    <row r="7" spans="1:7" ht="12.75" hidden="1">
      <c r="A7" s="65"/>
      <c r="B7" s="12"/>
      <c r="C7" s="12"/>
      <c r="D7" s="42"/>
      <c r="E7" s="42"/>
      <c r="F7" s="66"/>
      <c r="G7" s="5"/>
    </row>
    <row r="8" spans="1:7" ht="12.75" hidden="1">
      <c r="A8" s="65"/>
      <c r="B8" s="12"/>
      <c r="C8" s="12"/>
      <c r="D8" s="42"/>
      <c r="E8" s="42"/>
      <c r="F8" s="66"/>
      <c r="G8" s="5"/>
    </row>
    <row r="9" spans="1:7" s="3" customFormat="1" ht="27.75" customHeight="1">
      <c r="A9" s="223"/>
      <c r="B9" s="224" t="s">
        <v>30</v>
      </c>
      <c r="C9" s="224" t="s">
        <v>4</v>
      </c>
      <c r="D9" s="225">
        <f>D6-D5</f>
        <v>-22621.5195</v>
      </c>
      <c r="E9" s="225">
        <f>E6-E5</f>
        <v>74294.35499999998</v>
      </c>
      <c r="F9" s="226">
        <f>F6-F5</f>
        <v>74575.29999999999</v>
      </c>
      <c r="G9" s="22"/>
    </row>
    <row r="10" spans="1:7" s="3" customFormat="1" ht="15" customHeight="1">
      <c r="A10" s="229"/>
      <c r="B10" s="230"/>
      <c r="C10" s="230"/>
      <c r="D10" s="275"/>
      <c r="E10" s="231"/>
      <c r="F10" s="232"/>
      <c r="G10" s="22"/>
    </row>
    <row r="11" spans="1:7" ht="25.5" customHeight="1">
      <c r="A11" s="233"/>
      <c r="B11" s="202" t="s">
        <v>20</v>
      </c>
      <c r="C11" s="32" t="s">
        <v>20</v>
      </c>
      <c r="D11" s="39">
        <f>Baten!G53</f>
        <v>20</v>
      </c>
      <c r="E11" s="39">
        <f>Baten!L53</f>
        <v>44</v>
      </c>
      <c r="F11" s="234">
        <f>Baten!Q53</f>
        <v>52</v>
      </c>
      <c r="G11" s="5"/>
    </row>
    <row r="12" spans="1:7" ht="25.5" customHeight="1">
      <c r="A12" s="233"/>
      <c r="B12" s="202"/>
      <c r="C12" s="235" t="s">
        <v>83</v>
      </c>
      <c r="D12" s="236">
        <f>Baten!G40</f>
        <v>12</v>
      </c>
      <c r="E12" s="236">
        <f>Baten!L40</f>
        <v>22</v>
      </c>
      <c r="F12" s="237">
        <f>Baten!Q40</f>
        <v>26</v>
      </c>
      <c r="G12" s="5"/>
    </row>
    <row r="13" spans="1:7" ht="16.5" customHeight="1">
      <c r="A13" s="233"/>
      <c r="B13" s="25"/>
      <c r="C13" s="25"/>
      <c r="D13" s="25"/>
      <c r="E13" s="25"/>
      <c r="F13" s="238"/>
      <c r="G13" s="5"/>
    </row>
    <row r="14" spans="1:7" ht="14.25" customHeight="1">
      <c r="A14" s="354" t="str">
        <f>Kosten!A38</f>
        <v>© 2023, Stichting RegioPlus / LOCOmotion, Auteurs JJ Knibbe en NE Knibbe, LOCOmotion, 't Zandt. </v>
      </c>
      <c r="B14" s="299"/>
      <c r="C14" s="299"/>
      <c r="D14" s="299"/>
      <c r="E14" s="299"/>
      <c r="F14" s="355"/>
      <c r="G14" s="19"/>
    </row>
    <row r="15" spans="1:7" ht="14.25" customHeight="1">
      <c r="A15" s="354" t="str">
        <f>Kosten!A36</f>
        <v>Feedback, vragen en opmerkingen worden op prijs gesteld. We verbeteren graag. U kunt ons bereiken via j.j.knibbe@gmail.com</v>
      </c>
      <c r="B15" s="310"/>
      <c r="C15" s="310"/>
      <c r="D15" s="310"/>
      <c r="E15" s="310"/>
      <c r="F15" s="358"/>
      <c r="G15" s="19"/>
    </row>
    <row r="16" spans="1:7" ht="12.75">
      <c r="A16" s="354" t="str">
        <f>Kosten!A39</f>
        <v>Disclaimer</v>
      </c>
      <c r="B16" s="356"/>
      <c r="C16" s="356"/>
      <c r="D16" s="356"/>
      <c r="E16" s="356"/>
      <c r="F16" s="357"/>
      <c r="G16" s="5"/>
    </row>
    <row r="17" spans="1:7" ht="33" customHeight="1">
      <c r="A17" s="351" t="str">
        <f>Kosten!A40</f>
        <v>Deze uitgave is met de grootste zorgvuldigheid samengesteld. Noch de schrijvers, noch de uitgever stellen zich echter aansprakelijk voor eventuele schade als gevolg van eventuele onjuistheden en/of onvolkomenheden in deze uitgave. De getallen en waarden opgenomen in de businesscases zijn naar keuze te variëren. De huidige waardes weerspiegelen op geen enkele wijze de mening of de stellingname van de auteurs, de uitgevers en/of opdrachtgevers.</v>
      </c>
      <c r="B17" s="352"/>
      <c r="C17" s="352"/>
      <c r="D17" s="352"/>
      <c r="E17" s="352"/>
      <c r="F17" s="353"/>
      <c r="G17" s="5"/>
    </row>
  </sheetData>
  <sheetProtection/>
  <mergeCells count="4">
    <mergeCell ref="A17:F17"/>
    <mergeCell ref="A14:F14"/>
    <mergeCell ref="A16:F16"/>
    <mergeCell ref="A15:F1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LOCOmotion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Uw gebruikersnaam</dc:creator>
  <cp:keywords/>
  <dc:description/>
  <cp:lastModifiedBy>Hanneke</cp:lastModifiedBy>
  <cp:lastPrinted>2023-01-07T22:34:48Z</cp:lastPrinted>
  <dcterms:created xsi:type="dcterms:W3CDTF">2005-04-16T21:36:53Z</dcterms:created>
  <dcterms:modified xsi:type="dcterms:W3CDTF">2023-02-13T22:37:54Z</dcterms:modified>
  <cp:category/>
  <cp:version/>
  <cp:contentType/>
  <cp:contentStatus/>
</cp:coreProperties>
</file>